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410" windowWidth="12120" windowHeight="4620" tabRatio="667" activeTab="1"/>
  </bookViews>
  <sheets>
    <sheet name="組合表A" sheetId="1" r:id="rId1"/>
    <sheet name="戦績表" sheetId="2" r:id="rId2"/>
  </sheets>
  <definedNames>
    <definedName name="_xlnm.Print_Titles" localSheetId="0">'組合表A'!$1:$1</definedName>
  </definedNames>
  <calcPr fullCalcOnLoad="1"/>
</workbook>
</file>

<file path=xl/sharedStrings.xml><?xml version="1.0" encoding="utf-8"?>
<sst xmlns="http://schemas.openxmlformats.org/spreadsheetml/2006/main" count="189" uniqueCount="61">
  <si>
    <t>勝点</t>
  </si>
  <si>
    <t>勝</t>
  </si>
  <si>
    <t>分</t>
  </si>
  <si>
    <t>負</t>
  </si>
  <si>
    <t>得点</t>
  </si>
  <si>
    <t>失点</t>
  </si>
  <si>
    <t>差</t>
  </si>
  <si>
    <t>順位</t>
  </si>
  <si>
    <t>勝ち＝○</t>
  </si>
  <si>
    <t>引分け＝△</t>
  </si>
  <si>
    <t>負け＝●</t>
  </si>
  <si>
    <t>を手動で入力する。</t>
  </si>
  <si>
    <t>ー</t>
  </si>
  <si>
    <t>ー</t>
  </si>
  <si>
    <t>ー</t>
  </si>
  <si>
    <t>-</t>
  </si>
  <si>
    <t>主審</t>
  </si>
  <si>
    <t>審判部</t>
  </si>
  <si>
    <t>予備審</t>
  </si>
  <si>
    <t>Ａグループ</t>
  </si>
  <si>
    <t>Ｂグループ</t>
  </si>
  <si>
    <t>Ａグループ　　①コート</t>
  </si>
  <si>
    <t>Ｂグループ　②コート</t>
  </si>
  <si>
    <t>Ａグループ１位</t>
  </si>
  <si>
    <t>Ｂグループ２位</t>
  </si>
  <si>
    <t>①コート</t>
  </si>
  <si>
    <t>②コート</t>
  </si>
  <si>
    <t>Ｂグループ１位</t>
  </si>
  <si>
    <t>Ａグループ２位</t>
  </si>
  <si>
    <t>※　優勝チームは代表決定戦の結果により決定する。優先順位①得失点差②総得点③予選成績④抽選</t>
  </si>
  <si>
    <t>Ａグループ</t>
  </si>
  <si>
    <t>Ｂグループ</t>
  </si>
  <si>
    <t>ベガルタ仙台</t>
  </si>
  <si>
    <t>ジュニオール</t>
  </si>
  <si>
    <t>多賀城ＦＣ</t>
  </si>
  <si>
    <t>開北ＦＣ</t>
  </si>
  <si>
    <t>塩釜ＦＣ</t>
  </si>
  <si>
    <t>塩釜ＦＣ</t>
  </si>
  <si>
    <t>ＡＣジュニオール</t>
  </si>
  <si>
    <t>補助審判</t>
  </si>
  <si>
    <t>デュオパーク</t>
  </si>
  <si>
    <t>ＦＣセレスタ</t>
  </si>
  <si>
    <t>コパＦＣ</t>
  </si>
  <si>
    <t>マリソル松島</t>
  </si>
  <si>
    <t>２０１４  ＪＡ全農杯　チビリンピック
小学生８人制サッカー　宮城県大会　対戦表</t>
  </si>
  <si>
    <t>１２月７日（土）　松島フットボールセンター人工芝グランド</t>
  </si>
  <si>
    <t>１２月８日（日）　松島フットボールセンター人工芝グランド</t>
  </si>
  <si>
    <t>２０１４  ＪＡ全農杯　チビリンピック小学生８人制サッカー　　宮城県大会　　戦績表</t>
  </si>
  <si>
    <t>２０１３/１２/７・１２/８</t>
  </si>
  <si>
    <t>代表決定戦・・１２月８日（日）　　松島フットボールセンター</t>
  </si>
  <si>
    <t>RED EAST</t>
  </si>
  <si>
    <t>2013.11/20  変更</t>
  </si>
  <si>
    <t>○</t>
  </si>
  <si>
    <t>●</t>
  </si>
  <si>
    <t>○</t>
  </si>
  <si>
    <t>●</t>
  </si>
  <si>
    <t>●</t>
  </si>
  <si>
    <t>○</t>
  </si>
  <si>
    <t>△</t>
  </si>
  <si>
    <t>ー</t>
  </si>
  <si>
    <t>優勝・・ベガルタ仙台Ｊｒ　　準優勝・・塩釜ＦＣ　　以上2チームが東北大会出場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</si>
</sst>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(aaa\)"/>
    <numFmt numFmtId="177" formatCode="yyyy&quot;年&quot;m&quot;月&quot;d&quot;日&quot;\(aaa\)"/>
    <numFmt numFmtId="178" formatCode="m&quot;月&quot;d&quot;日&quot;\(aaa\)"/>
    <numFmt numFmtId="179" formatCode="mmm\-yyyy"/>
    <numFmt numFmtId="180" formatCode="#,##0&quot;円&quot;;\-#,##0&quot;円&quot;"/>
    <numFmt numFmtId="181" formatCode="#,##0&quot;位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8"/>
      <color indexed="12"/>
      <name val="HGS創英角ﾎﾟｯﾌﾟ体"/>
      <family val="3"/>
    </font>
    <font>
      <sz val="14"/>
      <name val="HG丸ｺﾞｼｯｸM-PRO"/>
      <family val="3"/>
    </font>
    <font>
      <i/>
      <sz val="18"/>
      <color indexed="12"/>
      <name val="HGS創英角ﾎﾟｯﾌﾟ体"/>
      <family val="3"/>
    </font>
    <font>
      <i/>
      <sz val="14"/>
      <color indexed="12"/>
      <name val="HGP創英角ﾎﾟｯﾌﾟ体"/>
      <family val="3"/>
    </font>
    <font>
      <sz val="14"/>
      <name val="HGP創英角ﾎﾟｯﾌﾟ体"/>
      <family val="3"/>
    </font>
    <font>
      <sz val="12"/>
      <color indexed="18"/>
      <name val="HG丸ｺﾞｼｯｸM-PRO"/>
      <family val="3"/>
    </font>
    <font>
      <sz val="12"/>
      <color indexed="10"/>
      <name val="HG丸ｺﾞｼｯｸM-PRO"/>
      <family val="3"/>
    </font>
    <font>
      <i/>
      <sz val="14"/>
      <color indexed="10"/>
      <name val="HGP創英角ﾎﾟｯﾌﾟ体"/>
      <family val="3"/>
    </font>
    <font>
      <sz val="14"/>
      <color indexed="12"/>
      <name val="ＭＳ Ｐゴシック"/>
      <family val="3"/>
    </font>
    <font>
      <i/>
      <sz val="11"/>
      <color indexed="12"/>
      <name val="HGP創英角ﾎﾟｯﾌﾟ体"/>
      <family val="3"/>
    </font>
    <font>
      <sz val="11"/>
      <name val="HGP創英角ﾎﾟｯﾌﾟ体"/>
      <family val="3"/>
    </font>
    <font>
      <i/>
      <sz val="14"/>
      <name val="HG丸ｺﾞｼｯｸM-PRO"/>
      <family val="3"/>
    </font>
    <font>
      <sz val="11"/>
      <color indexed="18"/>
      <name val="HG丸ｺﾞｼｯｸM-PRO"/>
      <family val="3"/>
    </font>
    <font>
      <i/>
      <sz val="14"/>
      <color indexed="12"/>
      <name val="HGS創英角ﾎﾟｯﾌﾟ体"/>
      <family val="3"/>
    </font>
    <font>
      <i/>
      <sz val="12"/>
      <color indexed="10"/>
      <name val="HGS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2"/>
      <name val="HGP創英角ﾎﾟｯﾌﾟ体"/>
      <family val="3"/>
    </font>
    <font>
      <i/>
      <sz val="12"/>
      <name val="HGS創英角ﾎﾟｯﾌﾟ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 diagonalDown="1">
      <left style="medium"/>
      <right style="medium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4" fillId="0" borderId="0" applyNumberFormat="0" applyFill="0" applyBorder="0" applyAlignment="0" applyProtection="0"/>
    <xf numFmtId="0" fontId="38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top" shrinkToFit="1"/>
    </xf>
    <xf numFmtId="0" fontId="0" fillId="0" borderId="0" xfId="0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20" fontId="5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181" fontId="15" fillId="0" borderId="12" xfId="0" applyNumberFormat="1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181" fontId="15" fillId="0" borderId="10" xfId="0" applyNumberFormat="1" applyFont="1" applyBorder="1" applyAlignment="1">
      <alignment horizontal="center" vertical="center" shrinkToFit="1"/>
    </xf>
    <xf numFmtId="181" fontId="15" fillId="0" borderId="13" xfId="0" applyNumberFormat="1" applyFont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 shrinkToFit="1"/>
    </xf>
    <xf numFmtId="20" fontId="6" fillId="0" borderId="0" xfId="0" applyNumberFormat="1" applyFont="1" applyFill="1" applyBorder="1" applyAlignment="1">
      <alignment horizontal="center" vertical="center" shrinkToFit="1"/>
    </xf>
    <xf numFmtId="20" fontId="6" fillId="0" borderId="0" xfId="0" applyNumberFormat="1" applyFont="1" applyFill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0" xfId="0" applyFont="1" applyFill="1" applyAlignment="1">
      <alignment horizontal="right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textRotation="255" shrinkToFit="1"/>
    </xf>
    <xf numFmtId="0" fontId="5" fillId="0" borderId="19" xfId="0" applyFont="1" applyBorder="1" applyAlignment="1">
      <alignment horizontal="center" vertical="center" textRotation="255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0" xfId="0" applyFont="1" applyBorder="1" applyAlignment="1">
      <alignment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6" fillId="0" borderId="0" xfId="0" applyFont="1" applyAlignment="1">
      <alignment vertical="center" shrinkToFit="1"/>
    </xf>
    <xf numFmtId="0" fontId="17" fillId="0" borderId="0" xfId="0" applyFont="1" applyFill="1" applyAlignment="1">
      <alignment horizontal="left" vertical="center" shrinkToFit="1"/>
    </xf>
    <xf numFmtId="0" fontId="19" fillId="0" borderId="0" xfId="0" applyFont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 shrinkToFit="1"/>
    </xf>
    <xf numFmtId="0" fontId="11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4" fillId="0" borderId="0" xfId="0" applyFont="1" applyFill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13" fillId="0" borderId="0" xfId="0" applyFont="1" applyFill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shrinkToFit="1"/>
    </xf>
    <xf numFmtId="0" fontId="6" fillId="0" borderId="35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181" fontId="15" fillId="0" borderId="41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top" shrinkToFit="1"/>
    </xf>
    <xf numFmtId="0" fontId="2" fillId="0" borderId="0" xfId="0" applyFont="1" applyAlignment="1">
      <alignment horizontal="center" vertical="top" shrinkToFit="1"/>
    </xf>
    <xf numFmtId="0" fontId="6" fillId="0" borderId="0" xfId="0" applyFont="1" applyAlignment="1">
      <alignment horizontal="center" vertical="top" shrinkToFit="1"/>
    </xf>
    <xf numFmtId="0" fontId="39" fillId="0" borderId="0" xfId="0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right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top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zoomScale="85" zoomScaleNormal="85" zoomScaleSheetLayoutView="75" zoomScalePageLayoutView="0" workbookViewId="0" topLeftCell="A1">
      <selection activeCell="A1" sqref="A1:J1"/>
    </sheetView>
  </sheetViews>
  <sheetFormatPr defaultColWidth="9.00390625" defaultRowHeight="13.5"/>
  <cols>
    <col min="1" max="1" width="5.625" style="1" customWidth="1"/>
    <col min="2" max="2" width="7.375" style="3" customWidth="1"/>
    <col min="3" max="3" width="15.50390625" style="93" customWidth="1"/>
    <col min="4" max="4" width="4.75390625" style="2" customWidth="1"/>
    <col min="5" max="5" width="4.00390625" style="1" customWidth="1"/>
    <col min="6" max="6" width="5.25390625" style="2" customWidth="1"/>
    <col min="7" max="7" width="15.50390625" style="93" customWidth="1"/>
    <col min="8" max="8" width="4.125" style="1" customWidth="1"/>
    <col min="9" max="9" width="12.25390625" style="28" customWidth="1"/>
    <col min="10" max="10" width="17.875" style="28" customWidth="1"/>
    <col min="11" max="11" width="9.00390625" style="1" customWidth="1"/>
    <col min="12" max="12" width="9.875" style="1" hidden="1" customWidth="1"/>
    <col min="13" max="13" width="25.625" style="1" hidden="1" customWidth="1"/>
    <col min="14" max="16384" width="9.00390625" style="1" customWidth="1"/>
  </cols>
  <sheetData>
    <row r="1" spans="1:13" s="7" customFormat="1" ht="42.75" customHeight="1">
      <c r="A1" s="120" t="s">
        <v>44</v>
      </c>
      <c r="B1" s="121"/>
      <c r="C1" s="121"/>
      <c r="D1" s="121"/>
      <c r="E1" s="121"/>
      <c r="F1" s="121"/>
      <c r="G1" s="121"/>
      <c r="H1" s="121"/>
      <c r="I1" s="121"/>
      <c r="J1" s="121"/>
      <c r="K1" s="22"/>
      <c r="L1" s="22"/>
      <c r="M1" s="22"/>
    </row>
    <row r="2" spans="1:13" s="7" customFormat="1" ht="26.25" customHeight="1">
      <c r="A2" s="82"/>
      <c r="B2" s="82"/>
      <c r="C2" s="82"/>
      <c r="D2" s="82"/>
      <c r="E2" s="82"/>
      <c r="F2" s="82"/>
      <c r="G2" s="82"/>
      <c r="H2" s="82"/>
      <c r="I2" s="122" t="s">
        <v>51</v>
      </c>
      <c r="J2" s="122"/>
      <c r="K2" s="22"/>
      <c r="L2" s="22"/>
      <c r="M2" s="22"/>
    </row>
    <row r="3" spans="1:13" s="18" customFormat="1" ht="23.25" customHeight="1">
      <c r="A3" s="15" t="s">
        <v>45</v>
      </c>
      <c r="B3" s="84"/>
      <c r="C3" s="94"/>
      <c r="D3" s="16"/>
      <c r="E3" s="16"/>
      <c r="F3" s="16"/>
      <c r="G3" s="88"/>
      <c r="H3" s="16"/>
      <c r="I3" s="12"/>
      <c r="J3" s="12"/>
      <c r="K3" s="16"/>
      <c r="L3" s="21"/>
      <c r="M3" s="21" t="s">
        <v>30</v>
      </c>
    </row>
    <row r="4" spans="2:13" s="17" customFormat="1" ht="21.75" customHeight="1">
      <c r="B4" s="84" t="s">
        <v>21</v>
      </c>
      <c r="C4" s="94"/>
      <c r="D4" s="21"/>
      <c r="E4" s="12"/>
      <c r="F4" s="21"/>
      <c r="G4" s="72"/>
      <c r="H4" s="72"/>
      <c r="I4" s="12" t="s">
        <v>16</v>
      </c>
      <c r="J4" s="12" t="s">
        <v>39</v>
      </c>
      <c r="K4" s="9"/>
      <c r="L4" s="36">
        <v>1</v>
      </c>
      <c r="M4" s="37" t="s">
        <v>32</v>
      </c>
    </row>
    <row r="5" spans="2:13" s="17" customFormat="1" ht="21.75" customHeight="1">
      <c r="B5" s="31">
        <v>0.3958333333333333</v>
      </c>
      <c r="C5" s="43" t="str">
        <f>M8</f>
        <v>デュオパーク</v>
      </c>
      <c r="D5" s="21">
        <v>1</v>
      </c>
      <c r="E5" s="12" t="s">
        <v>14</v>
      </c>
      <c r="F5" s="21">
        <v>0</v>
      </c>
      <c r="G5" s="72" t="str">
        <f>M5</f>
        <v>多賀城ＦＣ</v>
      </c>
      <c r="H5" s="72"/>
      <c r="I5" s="83" t="s">
        <v>17</v>
      </c>
      <c r="J5" s="11" t="str">
        <f>M7</f>
        <v>コパＦＣ</v>
      </c>
      <c r="K5" s="13"/>
      <c r="L5" s="36">
        <v>2</v>
      </c>
      <c r="M5" s="37" t="s">
        <v>34</v>
      </c>
    </row>
    <row r="6" spans="2:14" s="17" customFormat="1" ht="21.75" customHeight="1">
      <c r="B6" s="30">
        <v>0.4375</v>
      </c>
      <c r="C6" s="95" t="str">
        <f>M4</f>
        <v>ベガルタ仙台</v>
      </c>
      <c r="D6" s="71">
        <v>3</v>
      </c>
      <c r="E6" s="12" t="s">
        <v>14</v>
      </c>
      <c r="F6" s="71">
        <v>1</v>
      </c>
      <c r="G6" s="76" t="str">
        <f>M6</f>
        <v>ジュニオール</v>
      </c>
      <c r="H6" s="73"/>
      <c r="I6" s="83" t="s">
        <v>17</v>
      </c>
      <c r="J6" s="11" t="str">
        <f>M8</f>
        <v>デュオパーク</v>
      </c>
      <c r="K6" s="13"/>
      <c r="L6" s="36">
        <v>3</v>
      </c>
      <c r="M6" s="37" t="s">
        <v>33</v>
      </c>
      <c r="N6" s="37"/>
    </row>
    <row r="7" spans="1:13" s="17" customFormat="1" ht="21.75" customHeight="1">
      <c r="A7" s="15"/>
      <c r="B7" s="30">
        <v>0.479166666666667</v>
      </c>
      <c r="C7" s="43" t="str">
        <f>M5</f>
        <v>多賀城ＦＣ</v>
      </c>
      <c r="D7" s="21">
        <v>2</v>
      </c>
      <c r="E7" s="12" t="s">
        <v>14</v>
      </c>
      <c r="F7" s="21">
        <v>1</v>
      </c>
      <c r="G7" s="72" t="str">
        <f>M7</f>
        <v>コパＦＣ</v>
      </c>
      <c r="H7" s="72"/>
      <c r="I7" s="83" t="s">
        <v>17</v>
      </c>
      <c r="J7" s="11" t="str">
        <f>M4</f>
        <v>ベガルタ仙台</v>
      </c>
      <c r="K7" s="13"/>
      <c r="L7" s="36">
        <v>4</v>
      </c>
      <c r="M7" s="37" t="s">
        <v>42</v>
      </c>
    </row>
    <row r="8" spans="2:13" s="17" customFormat="1" ht="21.75" customHeight="1">
      <c r="B8" s="30">
        <v>0.520833333333333</v>
      </c>
      <c r="C8" s="43" t="str">
        <f>M8</f>
        <v>デュオパーク</v>
      </c>
      <c r="D8" s="18">
        <v>0</v>
      </c>
      <c r="E8" s="12" t="s">
        <v>14</v>
      </c>
      <c r="F8" s="18">
        <v>7</v>
      </c>
      <c r="G8" s="72" t="str">
        <f>M6</f>
        <v>ジュニオール</v>
      </c>
      <c r="H8" s="74"/>
      <c r="I8" s="83" t="s">
        <v>17</v>
      </c>
      <c r="J8" s="11" t="str">
        <f>M5</f>
        <v>多賀城ＦＣ</v>
      </c>
      <c r="K8" s="13"/>
      <c r="L8" s="36">
        <v>5</v>
      </c>
      <c r="M8" s="37" t="s">
        <v>40</v>
      </c>
    </row>
    <row r="9" spans="2:13" s="17" customFormat="1" ht="21.75" customHeight="1">
      <c r="B9" s="30">
        <v>0.5625</v>
      </c>
      <c r="C9" s="42" t="str">
        <f>M4</f>
        <v>ベガルタ仙台</v>
      </c>
      <c r="D9" s="18">
        <v>2</v>
      </c>
      <c r="E9" s="12" t="s">
        <v>14</v>
      </c>
      <c r="F9" s="18">
        <v>0</v>
      </c>
      <c r="G9" s="75" t="str">
        <f>M7</f>
        <v>コパＦＣ</v>
      </c>
      <c r="H9" s="72"/>
      <c r="I9" s="83" t="s">
        <v>17</v>
      </c>
      <c r="J9" s="11" t="str">
        <f>M6</f>
        <v>ジュニオール</v>
      </c>
      <c r="K9" s="9"/>
      <c r="L9" s="36"/>
      <c r="M9" s="37"/>
    </row>
    <row r="10" spans="1:10" s="17" customFormat="1" ht="21.75" customHeight="1">
      <c r="A10" s="15"/>
      <c r="B10" s="84" t="s">
        <v>22</v>
      </c>
      <c r="C10" s="94"/>
      <c r="G10" s="89"/>
      <c r="H10" s="75"/>
      <c r="I10" s="77"/>
      <c r="J10" s="99"/>
    </row>
    <row r="11" spans="2:10" s="17" customFormat="1" ht="21.75" customHeight="1">
      <c r="B11" s="31">
        <v>0.3958333333333333</v>
      </c>
      <c r="C11" s="29" t="str">
        <f>M21</f>
        <v>開北ＦＣ</v>
      </c>
      <c r="D11" s="21">
        <v>3</v>
      </c>
      <c r="E11" s="12" t="s">
        <v>12</v>
      </c>
      <c r="F11" s="21">
        <v>3</v>
      </c>
      <c r="G11" s="29" t="str">
        <f>M24</f>
        <v>RED EAST</v>
      </c>
      <c r="H11" s="12"/>
      <c r="I11" s="83" t="s">
        <v>17</v>
      </c>
      <c r="J11" s="38" t="str">
        <f>M20</f>
        <v>塩釜ＦＣ</v>
      </c>
    </row>
    <row r="12" spans="2:13" s="17" customFormat="1" ht="21.75" customHeight="1">
      <c r="B12" s="30">
        <v>0.4375</v>
      </c>
      <c r="C12" s="29" t="str">
        <f>M20</f>
        <v>塩釜ＦＣ</v>
      </c>
      <c r="D12" s="21">
        <v>3</v>
      </c>
      <c r="E12" s="12" t="s">
        <v>13</v>
      </c>
      <c r="F12" s="21">
        <v>0</v>
      </c>
      <c r="G12" s="29" t="str">
        <f>M22</f>
        <v>ＦＣセレスタ</v>
      </c>
      <c r="H12" s="12"/>
      <c r="I12" s="83" t="s">
        <v>17</v>
      </c>
      <c r="J12" s="97" t="str">
        <f>M21</f>
        <v>開北ＦＣ</v>
      </c>
      <c r="K12" s="13"/>
      <c r="L12" s="14"/>
      <c r="M12" s="11"/>
    </row>
    <row r="13" spans="2:13" s="17" customFormat="1" ht="21.75" customHeight="1">
      <c r="B13" s="30">
        <v>0.479166666666667</v>
      </c>
      <c r="C13" s="29" t="str">
        <f>M21</f>
        <v>開北ＦＣ</v>
      </c>
      <c r="D13" s="21">
        <v>0</v>
      </c>
      <c r="E13" s="12" t="s">
        <v>12</v>
      </c>
      <c r="F13" s="21">
        <v>11</v>
      </c>
      <c r="G13" s="29" t="str">
        <f>M23</f>
        <v>マリソル松島</v>
      </c>
      <c r="H13" s="12"/>
      <c r="I13" s="83" t="s">
        <v>17</v>
      </c>
      <c r="J13" s="11" t="str">
        <f>M22</f>
        <v>ＦＣセレスタ</v>
      </c>
      <c r="K13" s="13"/>
      <c r="L13" s="14"/>
      <c r="M13" s="11"/>
    </row>
    <row r="14" spans="2:13" s="17" customFormat="1" ht="21.75" customHeight="1">
      <c r="B14" s="30">
        <v>0.520833333333333</v>
      </c>
      <c r="C14" s="29" t="str">
        <f>M22</f>
        <v>ＦＣセレスタ</v>
      </c>
      <c r="D14" s="21">
        <v>0</v>
      </c>
      <c r="E14" s="12" t="s">
        <v>14</v>
      </c>
      <c r="F14" s="21">
        <v>2</v>
      </c>
      <c r="G14" s="29" t="str">
        <f>M24</f>
        <v>RED EAST</v>
      </c>
      <c r="H14" s="12"/>
      <c r="I14" s="83" t="s">
        <v>17</v>
      </c>
      <c r="J14" s="11" t="str">
        <f>M23</f>
        <v>マリソル松島</v>
      </c>
      <c r="K14" s="13"/>
      <c r="L14" s="14"/>
      <c r="M14" s="11"/>
    </row>
    <row r="15" spans="1:13" s="17" customFormat="1" ht="21.75" customHeight="1">
      <c r="A15" s="15"/>
      <c r="B15" s="30">
        <v>0.5625</v>
      </c>
      <c r="C15" s="29" t="str">
        <f>M20</f>
        <v>塩釜ＦＣ</v>
      </c>
      <c r="D15" s="21">
        <v>5</v>
      </c>
      <c r="E15" s="12" t="s">
        <v>12</v>
      </c>
      <c r="F15" s="21">
        <v>1</v>
      </c>
      <c r="G15" s="29" t="str">
        <f>M23</f>
        <v>マリソル松島</v>
      </c>
      <c r="H15" s="15"/>
      <c r="I15" s="83" t="s">
        <v>17</v>
      </c>
      <c r="J15" s="98" t="str">
        <f>M24</f>
        <v>RED EAST</v>
      </c>
      <c r="K15" s="1"/>
      <c r="L15" s="14"/>
      <c r="M15" s="11"/>
    </row>
    <row r="16" spans="3:13" s="17" customFormat="1" ht="21.75" customHeight="1">
      <c r="C16" s="89"/>
      <c r="G16" s="89"/>
      <c r="K16" s="16"/>
      <c r="L16" s="14"/>
      <c r="M16" s="11"/>
    </row>
    <row r="17" spans="1:13" s="17" customFormat="1" ht="21.75" customHeight="1">
      <c r="A17" s="15" t="s">
        <v>46</v>
      </c>
      <c r="B17" s="30"/>
      <c r="C17" s="95"/>
      <c r="D17" s="71"/>
      <c r="E17" s="12"/>
      <c r="F17" s="71"/>
      <c r="G17" s="76"/>
      <c r="H17" s="72"/>
      <c r="I17" s="83"/>
      <c r="J17" s="11"/>
      <c r="K17" s="16"/>
      <c r="L17" s="14"/>
      <c r="M17" s="11"/>
    </row>
    <row r="18" spans="1:13" s="18" customFormat="1" ht="21.75" customHeight="1">
      <c r="A18" s="15"/>
      <c r="B18" s="84" t="s">
        <v>21</v>
      </c>
      <c r="C18" s="96"/>
      <c r="D18" s="16"/>
      <c r="E18" s="16"/>
      <c r="F18" s="16"/>
      <c r="G18" s="88"/>
      <c r="H18" s="16"/>
      <c r="I18" s="12" t="s">
        <v>16</v>
      </c>
      <c r="J18" s="12" t="s">
        <v>39</v>
      </c>
      <c r="K18" s="16"/>
      <c r="L18" s="21"/>
      <c r="M18" s="21"/>
    </row>
    <row r="19" spans="2:13" s="17" customFormat="1" ht="21.75" customHeight="1">
      <c r="B19" s="31">
        <v>0.3958333333333333</v>
      </c>
      <c r="C19" s="43" t="str">
        <f>M8</f>
        <v>デュオパーク</v>
      </c>
      <c r="D19" s="21">
        <v>5</v>
      </c>
      <c r="E19" s="12" t="s">
        <v>14</v>
      </c>
      <c r="F19" s="21">
        <v>2</v>
      </c>
      <c r="G19" s="72" t="str">
        <f>M7</f>
        <v>コパＦＣ</v>
      </c>
      <c r="H19" s="72"/>
      <c r="I19" s="83" t="s">
        <v>17</v>
      </c>
      <c r="J19" s="11" t="str">
        <f>M4</f>
        <v>ベガルタ仙台</v>
      </c>
      <c r="K19" s="16"/>
      <c r="L19" s="15"/>
      <c r="M19" s="21" t="s">
        <v>31</v>
      </c>
    </row>
    <row r="20" spans="2:13" s="17" customFormat="1" ht="21.75" customHeight="1">
      <c r="B20" s="30">
        <v>0.4375</v>
      </c>
      <c r="C20" s="43" t="str">
        <f>M6</f>
        <v>ジュニオール</v>
      </c>
      <c r="D20" s="21">
        <v>2</v>
      </c>
      <c r="E20" s="12" t="s">
        <v>14</v>
      </c>
      <c r="F20" s="21">
        <v>2</v>
      </c>
      <c r="G20" s="72" t="str">
        <f>M5</f>
        <v>多賀城ＦＣ</v>
      </c>
      <c r="H20" s="76"/>
      <c r="I20" s="83" t="s">
        <v>17</v>
      </c>
      <c r="J20" s="11" t="str">
        <f>M7</f>
        <v>コパＦＣ</v>
      </c>
      <c r="K20" s="11"/>
      <c r="L20" s="36">
        <v>1</v>
      </c>
      <c r="M20" s="35" t="s">
        <v>36</v>
      </c>
    </row>
    <row r="21" spans="1:13" s="17" customFormat="1" ht="21.75" customHeight="1">
      <c r="A21" s="15"/>
      <c r="B21" s="30">
        <v>0.479166666666667</v>
      </c>
      <c r="C21" s="43" t="str">
        <f>M4</f>
        <v>ベガルタ仙台</v>
      </c>
      <c r="D21" s="71">
        <v>6</v>
      </c>
      <c r="E21" s="12" t="s">
        <v>14</v>
      </c>
      <c r="F21" s="71">
        <v>0</v>
      </c>
      <c r="G21" s="72" t="str">
        <f>M8</f>
        <v>デュオパーク</v>
      </c>
      <c r="H21" s="72"/>
      <c r="I21" s="83" t="s">
        <v>17</v>
      </c>
      <c r="J21" s="11" t="str">
        <f>M5</f>
        <v>多賀城ＦＣ</v>
      </c>
      <c r="K21" s="13"/>
      <c r="L21" s="36">
        <v>2</v>
      </c>
      <c r="M21" s="35" t="s">
        <v>35</v>
      </c>
    </row>
    <row r="22" spans="2:13" s="17" customFormat="1" ht="21.75" customHeight="1">
      <c r="B22" s="30">
        <v>0.520833333333333</v>
      </c>
      <c r="C22" s="43" t="str">
        <f>M6</f>
        <v>ジュニオール</v>
      </c>
      <c r="D22" s="21">
        <v>6</v>
      </c>
      <c r="E22" s="12" t="s">
        <v>14</v>
      </c>
      <c r="F22" s="21">
        <v>0</v>
      </c>
      <c r="G22" s="72" t="str">
        <f>M7</f>
        <v>コパＦＣ</v>
      </c>
      <c r="H22" s="73"/>
      <c r="I22" s="83" t="s">
        <v>17</v>
      </c>
      <c r="J22" s="11" t="str">
        <f>M8</f>
        <v>デュオパーク</v>
      </c>
      <c r="K22" s="13"/>
      <c r="L22" s="36">
        <v>3</v>
      </c>
      <c r="M22" s="35" t="s">
        <v>41</v>
      </c>
    </row>
    <row r="23" spans="1:13" s="17" customFormat="1" ht="21.75" customHeight="1">
      <c r="A23" s="1"/>
      <c r="B23" s="30">
        <v>0.5625</v>
      </c>
      <c r="C23" s="95" t="str">
        <f>M4</f>
        <v>ベガルタ仙台</v>
      </c>
      <c r="D23" s="71">
        <v>1</v>
      </c>
      <c r="E23" s="12" t="s">
        <v>14</v>
      </c>
      <c r="F23" s="71">
        <v>2</v>
      </c>
      <c r="G23" s="76" t="str">
        <f>M5</f>
        <v>多賀城ＦＣ</v>
      </c>
      <c r="H23" s="72"/>
      <c r="I23" s="83" t="s">
        <v>17</v>
      </c>
      <c r="J23" s="11" t="str">
        <f>M6</f>
        <v>ジュニオール</v>
      </c>
      <c r="K23" s="13"/>
      <c r="L23" s="36">
        <v>4</v>
      </c>
      <c r="M23" s="35" t="s">
        <v>43</v>
      </c>
    </row>
    <row r="24" spans="2:13" s="17" customFormat="1" ht="21.75" customHeight="1">
      <c r="B24" s="84" t="s">
        <v>22</v>
      </c>
      <c r="C24" s="89"/>
      <c r="G24" s="89"/>
      <c r="K24" s="13"/>
      <c r="L24" s="36">
        <v>5</v>
      </c>
      <c r="M24" s="35" t="s">
        <v>50</v>
      </c>
    </row>
    <row r="25" spans="2:13" s="17" customFormat="1" ht="21.75" customHeight="1">
      <c r="B25" s="31">
        <v>0.3958333333333333</v>
      </c>
      <c r="C25" s="29" t="str">
        <f>M23</f>
        <v>マリソル松島</v>
      </c>
      <c r="D25" s="18">
        <v>0</v>
      </c>
      <c r="E25" s="12" t="s">
        <v>12</v>
      </c>
      <c r="F25" s="18">
        <v>0</v>
      </c>
      <c r="G25" s="29" t="str">
        <f>M24</f>
        <v>RED EAST</v>
      </c>
      <c r="H25" s="12"/>
      <c r="I25" s="83" t="s">
        <v>17</v>
      </c>
      <c r="J25" s="11" t="str">
        <f>M21</f>
        <v>開北ＦＣ</v>
      </c>
      <c r="L25" s="33"/>
      <c r="M25" s="35"/>
    </row>
    <row r="26" spans="2:13" s="17" customFormat="1" ht="21.75" customHeight="1">
      <c r="B26" s="30">
        <v>0.4375</v>
      </c>
      <c r="C26" s="29" t="str">
        <f>M21</f>
        <v>開北ＦＣ</v>
      </c>
      <c r="D26" s="18">
        <v>6</v>
      </c>
      <c r="E26" s="12" t="s">
        <v>12</v>
      </c>
      <c r="F26" s="18">
        <v>2</v>
      </c>
      <c r="G26" s="29" t="str">
        <f>M22</f>
        <v>ＦＣセレスタ</v>
      </c>
      <c r="H26" s="12"/>
      <c r="I26" s="83" t="s">
        <v>17</v>
      </c>
      <c r="J26" s="11" t="str">
        <f>M24</f>
        <v>RED EAST</v>
      </c>
      <c r="L26" s="33"/>
      <c r="M26" s="35"/>
    </row>
    <row r="27" spans="2:10" s="17" customFormat="1" ht="21.75" customHeight="1">
      <c r="B27" s="30">
        <v>0.479166666666667</v>
      </c>
      <c r="C27" s="29" t="str">
        <f>M20</f>
        <v>塩釜ＦＣ</v>
      </c>
      <c r="D27" s="21">
        <v>7</v>
      </c>
      <c r="E27" s="12" t="s">
        <v>12</v>
      </c>
      <c r="F27" s="21">
        <v>0</v>
      </c>
      <c r="G27" s="29" t="str">
        <f>M24</f>
        <v>RED EAST</v>
      </c>
      <c r="H27" s="12"/>
      <c r="I27" s="83" t="s">
        <v>17</v>
      </c>
      <c r="J27" s="38" t="str">
        <f>M22</f>
        <v>ＦＣセレスタ</v>
      </c>
    </row>
    <row r="28" spans="2:11" s="17" customFormat="1" ht="21.75" customHeight="1">
      <c r="B28" s="30">
        <v>0.520833333333333</v>
      </c>
      <c r="C28" s="29" t="str">
        <f>M22</f>
        <v>ＦＣセレスタ</v>
      </c>
      <c r="D28" s="21">
        <v>2</v>
      </c>
      <c r="E28" s="12" t="s">
        <v>12</v>
      </c>
      <c r="F28" s="21">
        <v>8</v>
      </c>
      <c r="G28" s="29" t="str">
        <f>M23</f>
        <v>マリソル松島</v>
      </c>
      <c r="H28" s="12"/>
      <c r="I28" s="83" t="s">
        <v>17</v>
      </c>
      <c r="J28" s="11" t="str">
        <f>M20</f>
        <v>塩釜ＦＣ</v>
      </c>
      <c r="K28" s="9"/>
    </row>
    <row r="29" spans="1:12" s="17" customFormat="1" ht="21.75" customHeight="1">
      <c r="A29" s="15"/>
      <c r="B29" s="30">
        <v>0.5625</v>
      </c>
      <c r="C29" s="29" t="str">
        <f>M20</f>
        <v>塩釜ＦＣ</v>
      </c>
      <c r="D29" s="21">
        <v>9</v>
      </c>
      <c r="E29" s="12" t="s">
        <v>12</v>
      </c>
      <c r="F29" s="21">
        <v>1</v>
      </c>
      <c r="G29" s="29" t="str">
        <f>M21</f>
        <v>開北ＦＣ</v>
      </c>
      <c r="H29" s="12"/>
      <c r="I29" s="83" t="s">
        <v>17</v>
      </c>
      <c r="J29" s="11" t="str">
        <f>M23</f>
        <v>マリソル松島</v>
      </c>
      <c r="L29" s="34"/>
    </row>
    <row r="30" spans="3:12" s="17" customFormat="1" ht="14.25" customHeight="1">
      <c r="C30" s="89"/>
      <c r="G30" s="89"/>
      <c r="L30" s="34"/>
    </row>
    <row r="31" spans="1:12" s="17" customFormat="1" ht="21.75" customHeight="1">
      <c r="A31" s="15" t="s">
        <v>49</v>
      </c>
      <c r="B31" s="86"/>
      <c r="C31" s="89"/>
      <c r="G31" s="89"/>
      <c r="L31" s="33"/>
    </row>
    <row r="32" spans="1:12" s="17" customFormat="1" ht="21.75" customHeight="1">
      <c r="A32" s="84" t="s">
        <v>25</v>
      </c>
      <c r="B32" s="84"/>
      <c r="C32" s="29"/>
      <c r="D32" s="21"/>
      <c r="E32" s="12"/>
      <c r="F32" s="21"/>
      <c r="G32" s="29"/>
      <c r="H32" s="12"/>
      <c r="I32" s="12" t="s">
        <v>16</v>
      </c>
      <c r="J32" s="12" t="s">
        <v>18</v>
      </c>
      <c r="K32" s="13"/>
      <c r="L32" s="32"/>
    </row>
    <row r="33" spans="1:13" s="79" customFormat="1" ht="21.75" customHeight="1">
      <c r="A33" s="78"/>
      <c r="B33" s="30">
        <v>0.625</v>
      </c>
      <c r="C33" s="90" t="s">
        <v>23</v>
      </c>
      <c r="D33" s="118">
        <v>7</v>
      </c>
      <c r="E33" s="119" t="s">
        <v>59</v>
      </c>
      <c r="F33" s="118">
        <v>0</v>
      </c>
      <c r="G33" s="90" t="s">
        <v>24</v>
      </c>
      <c r="H33" s="80"/>
      <c r="I33" s="83" t="s">
        <v>17</v>
      </c>
      <c r="J33" s="83" t="s">
        <v>17</v>
      </c>
      <c r="K33" s="80"/>
      <c r="L33" s="27"/>
      <c r="M33" s="80"/>
    </row>
    <row r="34" spans="1:13" s="79" customFormat="1" ht="21.75" customHeight="1">
      <c r="A34" s="78"/>
      <c r="B34" s="30"/>
      <c r="C34" s="114" t="s">
        <v>32</v>
      </c>
      <c r="D34" s="118"/>
      <c r="E34" s="119"/>
      <c r="F34" s="118"/>
      <c r="G34" s="114" t="s">
        <v>43</v>
      </c>
      <c r="H34" s="80"/>
      <c r="I34" s="83"/>
      <c r="J34" s="83"/>
      <c r="K34" s="80"/>
      <c r="L34" s="27"/>
      <c r="M34" s="80"/>
    </row>
    <row r="35" spans="1:13" s="79" customFormat="1" ht="21.75" customHeight="1">
      <c r="A35" s="84" t="s">
        <v>26</v>
      </c>
      <c r="B35" s="84"/>
      <c r="C35" s="11"/>
      <c r="D35" s="13"/>
      <c r="E35" s="13"/>
      <c r="F35" s="13"/>
      <c r="G35" s="11"/>
      <c r="H35" s="11"/>
      <c r="I35" s="11"/>
      <c r="J35" s="11"/>
      <c r="K35" s="80"/>
      <c r="L35" s="27"/>
      <c r="M35" s="80"/>
    </row>
    <row r="36" spans="1:13" s="79" customFormat="1" ht="21.75" customHeight="1">
      <c r="A36" s="78"/>
      <c r="B36" s="30">
        <v>0.625</v>
      </c>
      <c r="C36" s="90" t="s">
        <v>27</v>
      </c>
      <c r="D36" s="118">
        <v>2</v>
      </c>
      <c r="E36" s="119" t="s">
        <v>59</v>
      </c>
      <c r="F36" s="118">
        <v>0</v>
      </c>
      <c r="G36" s="90" t="s">
        <v>28</v>
      </c>
      <c r="H36" s="11"/>
      <c r="I36" s="83" t="s">
        <v>17</v>
      </c>
      <c r="J36" s="83" t="s">
        <v>17</v>
      </c>
      <c r="K36" s="9"/>
      <c r="L36" s="10"/>
      <c r="M36" s="11"/>
    </row>
    <row r="37" spans="1:13" s="79" customFormat="1" ht="21.75" customHeight="1">
      <c r="A37" s="78"/>
      <c r="C37" s="115" t="s">
        <v>37</v>
      </c>
      <c r="D37" s="118"/>
      <c r="E37" s="119"/>
      <c r="F37" s="118"/>
      <c r="G37" s="116" t="s">
        <v>38</v>
      </c>
      <c r="H37" s="11"/>
      <c r="I37" s="11"/>
      <c r="J37" s="11"/>
      <c r="K37" s="13"/>
      <c r="L37" s="14"/>
      <c r="M37" s="11"/>
    </row>
    <row r="38" spans="1:13" s="79" customFormat="1" ht="19.5" customHeight="1">
      <c r="A38" s="87" t="s">
        <v>29</v>
      </c>
      <c r="B38" s="85"/>
      <c r="C38" s="85"/>
      <c r="D38" s="85"/>
      <c r="E38" s="85"/>
      <c r="F38" s="85"/>
      <c r="G38" s="85"/>
      <c r="H38" s="85"/>
      <c r="I38" s="85"/>
      <c r="J38" s="85"/>
      <c r="K38" s="13"/>
      <c r="L38" s="14"/>
      <c r="M38" s="11"/>
    </row>
    <row r="39" spans="1:13" s="79" customFormat="1" ht="19.5" customHeight="1">
      <c r="A39" s="87"/>
      <c r="B39" s="85"/>
      <c r="C39" s="85"/>
      <c r="D39" s="85"/>
      <c r="E39" s="85"/>
      <c r="F39" s="85"/>
      <c r="G39" s="85"/>
      <c r="H39" s="85"/>
      <c r="I39" s="85"/>
      <c r="J39" s="85"/>
      <c r="K39" s="13"/>
      <c r="L39" s="14"/>
      <c r="M39" s="11"/>
    </row>
    <row r="40" spans="2:13" s="79" customFormat="1" ht="19.5" customHeight="1">
      <c r="B40" s="117" t="s">
        <v>60</v>
      </c>
      <c r="C40" s="91"/>
      <c r="G40" s="91"/>
      <c r="K40" s="13"/>
      <c r="L40" s="14"/>
      <c r="M40" s="11"/>
    </row>
    <row r="41" spans="3:7" s="81" customFormat="1" ht="19.5" customHeight="1">
      <c r="C41" s="92"/>
      <c r="G41" s="92"/>
    </row>
    <row r="42" spans="1:13" s="17" customFormat="1" ht="23.25" customHeight="1">
      <c r="A42" s="1"/>
      <c r="B42" s="30"/>
      <c r="C42" s="95"/>
      <c r="D42" s="71"/>
      <c r="E42" s="12"/>
      <c r="F42" s="71"/>
      <c r="G42" s="76"/>
      <c r="H42" s="72"/>
      <c r="I42" s="11"/>
      <c r="J42" s="11"/>
      <c r="K42" s="16"/>
      <c r="L42" s="14"/>
      <c r="M42" s="11"/>
    </row>
    <row r="43" spans="1:13" s="17" customFormat="1" ht="23.25" customHeight="1">
      <c r="A43" s="1"/>
      <c r="B43" s="30"/>
      <c r="C43" s="95"/>
      <c r="D43" s="71"/>
      <c r="E43" s="12"/>
      <c r="F43" s="71"/>
      <c r="G43" s="76"/>
      <c r="H43" s="72"/>
      <c r="I43" s="11"/>
      <c r="J43" s="11"/>
      <c r="K43" s="16"/>
      <c r="L43" s="14"/>
      <c r="M43" s="11"/>
    </row>
    <row r="44" spans="1:13" s="17" customFormat="1" ht="23.25" customHeight="1">
      <c r="A44" s="15"/>
      <c r="B44" s="31"/>
      <c r="C44" s="89"/>
      <c r="G44" s="89"/>
      <c r="H44" s="72"/>
      <c r="I44" s="11"/>
      <c r="J44" s="11"/>
      <c r="K44" s="16"/>
      <c r="L44" s="14"/>
      <c r="M44" s="11"/>
    </row>
    <row r="45" spans="3:13" s="17" customFormat="1" ht="23.25" customHeight="1">
      <c r="C45" s="89"/>
      <c r="G45" s="89"/>
      <c r="K45" s="16"/>
      <c r="L45" s="14"/>
      <c r="M45" s="11"/>
    </row>
    <row r="46" spans="3:13" s="17" customFormat="1" ht="23.25" customHeight="1">
      <c r="C46" s="89"/>
      <c r="G46" s="89"/>
      <c r="K46" s="16"/>
      <c r="L46" s="14"/>
      <c r="M46" s="11"/>
    </row>
    <row r="47" spans="3:13" s="17" customFormat="1" ht="23.25" customHeight="1">
      <c r="C47" s="89"/>
      <c r="G47" s="89"/>
      <c r="K47" s="16"/>
      <c r="L47" s="14"/>
      <c r="M47" s="11"/>
    </row>
    <row r="48" spans="3:13" s="17" customFormat="1" ht="23.25" customHeight="1">
      <c r="C48" s="89"/>
      <c r="G48" s="89"/>
      <c r="K48" s="16"/>
      <c r="L48" s="14"/>
      <c r="M48" s="11"/>
    </row>
    <row r="49" spans="3:13" s="17" customFormat="1" ht="23.25" customHeight="1">
      <c r="C49" s="89"/>
      <c r="G49" s="89"/>
      <c r="K49" s="16"/>
      <c r="L49" s="14"/>
      <c r="M49" s="11"/>
    </row>
    <row r="50" spans="1:13" s="17" customFormat="1" ht="23.25" customHeight="1">
      <c r="A50" s="1"/>
      <c r="B50" s="30"/>
      <c r="C50" s="95"/>
      <c r="D50" s="71"/>
      <c r="E50" s="12"/>
      <c r="F50" s="71"/>
      <c r="G50" s="76"/>
      <c r="H50" s="72"/>
      <c r="I50" s="11"/>
      <c r="J50" s="11"/>
      <c r="K50" s="16"/>
      <c r="L50" s="14"/>
      <c r="M50" s="11"/>
    </row>
    <row r="51" spans="2:11" ht="23.25" customHeight="1">
      <c r="B51" s="1"/>
      <c r="C51" s="43"/>
      <c r="D51" s="21"/>
      <c r="E51" s="12"/>
      <c r="F51" s="21"/>
      <c r="G51" s="72"/>
      <c r="H51" s="72"/>
      <c r="I51" s="11"/>
      <c r="J51" s="11"/>
      <c r="K51" s="13"/>
    </row>
    <row r="52" ht="12.75" customHeight="1"/>
    <row r="60" ht="18.75" customHeight="1">
      <c r="A60" s="19"/>
    </row>
  </sheetData>
  <sheetProtection/>
  <mergeCells count="8">
    <mergeCell ref="D36:D37"/>
    <mergeCell ref="E36:E37"/>
    <mergeCell ref="F36:F37"/>
    <mergeCell ref="A1:J1"/>
    <mergeCell ref="I2:J2"/>
    <mergeCell ref="D33:D34"/>
    <mergeCell ref="E33:E34"/>
    <mergeCell ref="F33:F34"/>
  </mergeCells>
  <printOptions horizontalCentered="1"/>
  <pageMargins left="0.38" right="0.3937007874015748" top="0.38" bottom="0.27" header="0.2755905511811024" footer="0.21"/>
  <pageSetup horizontalDpi="300" verticalDpi="300" orientation="portrait" paperSize="9" r:id="rId1"/>
  <ignoredErrors>
    <ignoredError sqref="G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"/>
  <sheetViews>
    <sheetView showGridLines="0" tabSelected="1" zoomScale="70" zoomScaleNormal="70" zoomScaleSheetLayoutView="70" zoomScalePageLayoutView="0" workbookViewId="0" topLeftCell="A1">
      <selection activeCell="A1" sqref="A1:AC1"/>
    </sheetView>
  </sheetViews>
  <sheetFormatPr defaultColWidth="9.00390625" defaultRowHeight="35.25" customHeight="1"/>
  <cols>
    <col min="1" max="1" width="14.625" style="5" customWidth="1"/>
    <col min="2" max="21" width="3.75390625" style="5" customWidth="1"/>
    <col min="22" max="28" width="7.25390625" style="5" customWidth="1"/>
    <col min="29" max="29" width="5.625" style="5" customWidth="1"/>
    <col min="30" max="16384" width="9.00390625" style="5" customWidth="1"/>
  </cols>
  <sheetData>
    <row r="1" spans="1:29" ht="35.25" customHeight="1">
      <c r="A1" s="136" t="s">
        <v>47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</row>
    <row r="2" spans="1:29" ht="35.25" customHeight="1" thickBot="1">
      <c r="A2" s="20"/>
      <c r="B2" s="20" t="s">
        <v>19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137" t="s">
        <v>48</v>
      </c>
      <c r="W2" s="137"/>
      <c r="X2" s="137"/>
      <c r="Y2" s="137"/>
      <c r="Z2" s="137"/>
      <c r="AA2" s="137"/>
      <c r="AB2" s="137"/>
      <c r="AC2" s="8"/>
    </row>
    <row r="3" spans="1:29" ht="39.75" customHeight="1" thickBot="1">
      <c r="A3" s="44"/>
      <c r="B3" s="130" t="str">
        <f>'組合表A'!M8</f>
        <v>デュオパーク</v>
      </c>
      <c r="C3" s="131"/>
      <c r="D3" s="131"/>
      <c r="E3" s="132"/>
      <c r="F3" s="130" t="str">
        <f>'組合表A'!M4</f>
        <v>ベガルタ仙台</v>
      </c>
      <c r="G3" s="131"/>
      <c r="H3" s="131"/>
      <c r="I3" s="132"/>
      <c r="J3" s="130" t="str">
        <f>'組合表A'!M5</f>
        <v>多賀城ＦＣ</v>
      </c>
      <c r="K3" s="131"/>
      <c r="L3" s="131"/>
      <c r="M3" s="132"/>
      <c r="N3" s="130" t="str">
        <f>'組合表A'!M6</f>
        <v>ジュニオール</v>
      </c>
      <c r="O3" s="131"/>
      <c r="P3" s="131"/>
      <c r="Q3" s="132"/>
      <c r="R3" s="130" t="str">
        <f>'組合表A'!M7</f>
        <v>コパＦＣ</v>
      </c>
      <c r="S3" s="131"/>
      <c r="T3" s="131"/>
      <c r="U3" s="138"/>
      <c r="V3" s="45" t="s">
        <v>0</v>
      </c>
      <c r="W3" s="46" t="s">
        <v>1</v>
      </c>
      <c r="X3" s="46" t="s">
        <v>2</v>
      </c>
      <c r="Y3" s="46" t="s">
        <v>3</v>
      </c>
      <c r="Z3" s="46" t="s">
        <v>4</v>
      </c>
      <c r="AA3" s="46" t="s">
        <v>5</v>
      </c>
      <c r="AB3" s="46" t="s">
        <v>6</v>
      </c>
      <c r="AC3" s="4" t="s">
        <v>7</v>
      </c>
    </row>
    <row r="4" spans="1:29" ht="39.75" customHeight="1">
      <c r="A4" s="39" t="str">
        <f>B3</f>
        <v>デュオパーク</v>
      </c>
      <c r="B4" s="133"/>
      <c r="C4" s="134"/>
      <c r="D4" s="134"/>
      <c r="E4" s="135"/>
      <c r="F4" s="48" t="s">
        <v>55</v>
      </c>
      <c r="G4" s="49">
        <f>'組合表A'!F21</f>
        <v>0</v>
      </c>
      <c r="H4" s="49" t="s">
        <v>15</v>
      </c>
      <c r="I4" s="50">
        <f>'組合表A'!D21</f>
        <v>6</v>
      </c>
      <c r="J4" s="48" t="s">
        <v>52</v>
      </c>
      <c r="K4" s="49">
        <f>'組合表A'!D5</f>
        <v>1</v>
      </c>
      <c r="L4" s="49" t="s">
        <v>15</v>
      </c>
      <c r="M4" s="50">
        <f>'組合表A'!F5</f>
        <v>0</v>
      </c>
      <c r="N4" s="48" t="s">
        <v>53</v>
      </c>
      <c r="O4" s="49">
        <f>'組合表A'!D8</f>
        <v>0</v>
      </c>
      <c r="P4" s="49" t="s">
        <v>15</v>
      </c>
      <c r="Q4" s="50">
        <f>'組合表A'!F8</f>
        <v>7</v>
      </c>
      <c r="R4" s="51" t="s">
        <v>52</v>
      </c>
      <c r="S4" s="51">
        <f>'組合表A'!D19</f>
        <v>5</v>
      </c>
      <c r="T4" s="51" t="s">
        <v>15</v>
      </c>
      <c r="U4" s="52">
        <f>'組合表A'!F19</f>
        <v>2</v>
      </c>
      <c r="V4" s="54">
        <f>SUM((W4*3)+(X4*1))</f>
        <v>6</v>
      </c>
      <c r="W4" s="55">
        <f>COUNTIF(B4:U4,"○")</f>
        <v>2</v>
      </c>
      <c r="X4" s="68">
        <f>COUNTIF(B4:U4,"△")</f>
        <v>0</v>
      </c>
      <c r="Y4" s="68">
        <f>COUNTIF(B4:U4,"●")</f>
        <v>2</v>
      </c>
      <c r="Z4" s="68">
        <f>SUM(C4,G4,K4,O4,S4)</f>
        <v>6</v>
      </c>
      <c r="AA4" s="68">
        <f>SUM(E4,I4,M4,Q4,U4)</f>
        <v>15</v>
      </c>
      <c r="AB4" s="68">
        <f>SUM(Z4-AA4)</f>
        <v>-9</v>
      </c>
      <c r="AC4" s="25">
        <v>4</v>
      </c>
    </row>
    <row r="5" spans="1:29" ht="39.75" customHeight="1">
      <c r="A5" s="40" t="str">
        <f>F3</f>
        <v>ベガルタ仙台</v>
      </c>
      <c r="B5" s="47" t="s">
        <v>52</v>
      </c>
      <c r="C5" s="51">
        <f>I4</f>
        <v>6</v>
      </c>
      <c r="D5" s="51" t="s">
        <v>15</v>
      </c>
      <c r="E5" s="57">
        <f>G4</f>
        <v>0</v>
      </c>
      <c r="F5" s="126"/>
      <c r="G5" s="127"/>
      <c r="H5" s="127"/>
      <c r="I5" s="128"/>
      <c r="J5" s="53" t="s">
        <v>55</v>
      </c>
      <c r="K5" s="51">
        <f>'組合表A'!D23</f>
        <v>1</v>
      </c>
      <c r="L5" s="51" t="s">
        <v>15</v>
      </c>
      <c r="M5" s="52">
        <f>'組合表A'!F23</f>
        <v>2</v>
      </c>
      <c r="N5" s="53" t="s">
        <v>52</v>
      </c>
      <c r="O5" s="51">
        <f>'組合表A'!D6</f>
        <v>3</v>
      </c>
      <c r="P5" s="51" t="s">
        <v>15</v>
      </c>
      <c r="Q5" s="52">
        <f>'組合表A'!F6</f>
        <v>1</v>
      </c>
      <c r="R5" s="51" t="s">
        <v>54</v>
      </c>
      <c r="S5" s="51">
        <f>'組合表A'!D9</f>
        <v>2</v>
      </c>
      <c r="T5" s="51" t="s">
        <v>15</v>
      </c>
      <c r="U5" s="52">
        <f>'組合表A'!F9</f>
        <v>0</v>
      </c>
      <c r="V5" s="58">
        <f>SUM((W5*3)+(X5*1))</f>
        <v>9</v>
      </c>
      <c r="W5" s="59">
        <f>COUNTIF(B5:U5,"○")</f>
        <v>3</v>
      </c>
      <c r="X5" s="59">
        <f>COUNTIF(B5:U5,"△")</f>
        <v>0</v>
      </c>
      <c r="Y5" s="59">
        <f>COUNTIF(B5:U5,"●")</f>
        <v>1</v>
      </c>
      <c r="Z5" s="59">
        <f>SUM(C5,G5,K5,O5,S5)</f>
        <v>12</v>
      </c>
      <c r="AA5" s="59">
        <f>SUM(E5,I5,M5,Q5,U5)</f>
        <v>3</v>
      </c>
      <c r="AB5" s="59">
        <f>SUM(Z5-AA5)</f>
        <v>9</v>
      </c>
      <c r="AC5" s="23">
        <v>1</v>
      </c>
    </row>
    <row r="6" spans="1:29" ht="39.75" customHeight="1">
      <c r="A6" s="40" t="str">
        <f>J3</f>
        <v>多賀城ＦＣ</v>
      </c>
      <c r="B6" s="47" t="s">
        <v>55</v>
      </c>
      <c r="C6" s="51">
        <f>M4</f>
        <v>0</v>
      </c>
      <c r="D6" s="51" t="s">
        <v>15</v>
      </c>
      <c r="E6" s="57">
        <f>K4</f>
        <v>1</v>
      </c>
      <c r="F6" s="51" t="s">
        <v>52</v>
      </c>
      <c r="G6" s="51">
        <f>M5</f>
        <v>2</v>
      </c>
      <c r="H6" s="51" t="s">
        <v>15</v>
      </c>
      <c r="I6" s="52">
        <f>K5</f>
        <v>1</v>
      </c>
      <c r="J6" s="126"/>
      <c r="K6" s="127"/>
      <c r="L6" s="127"/>
      <c r="M6" s="128"/>
      <c r="N6" s="60" t="s">
        <v>58</v>
      </c>
      <c r="O6" s="61">
        <f>'組合表A'!F20</f>
        <v>2</v>
      </c>
      <c r="P6" s="61" t="s">
        <v>15</v>
      </c>
      <c r="Q6" s="62">
        <f>'組合表A'!D20</f>
        <v>2</v>
      </c>
      <c r="R6" s="61" t="s">
        <v>54</v>
      </c>
      <c r="S6" s="51">
        <f>'組合表A'!D7</f>
        <v>2</v>
      </c>
      <c r="T6" s="51" t="s">
        <v>15</v>
      </c>
      <c r="U6" s="52">
        <f>'組合表A'!F7</f>
        <v>1</v>
      </c>
      <c r="V6" s="64">
        <f>SUM((W6*3)+(X6*1))</f>
        <v>7</v>
      </c>
      <c r="W6" s="65">
        <f>COUNTIF(B6:U6,"○")</f>
        <v>2</v>
      </c>
      <c r="X6" s="59">
        <f>COUNTIF(B6:U6,"△")</f>
        <v>1</v>
      </c>
      <c r="Y6" s="59">
        <f>COUNTIF(B6:U6,"●")</f>
        <v>1</v>
      </c>
      <c r="Z6" s="59">
        <f>SUM(C6,G6,K6,O6,S6)</f>
        <v>6</v>
      </c>
      <c r="AA6" s="59">
        <f>SUM(E6,I6,M6,Q6,U6)</f>
        <v>5</v>
      </c>
      <c r="AB6" s="59">
        <f>SUM(Z6-AA6)</f>
        <v>1</v>
      </c>
      <c r="AC6" s="26">
        <v>3</v>
      </c>
    </row>
    <row r="7" spans="1:29" ht="39.75" customHeight="1">
      <c r="A7" s="40" t="str">
        <f>N3</f>
        <v>ジュニオール</v>
      </c>
      <c r="B7" s="56" t="s">
        <v>52</v>
      </c>
      <c r="C7" s="66">
        <f>Q4</f>
        <v>7</v>
      </c>
      <c r="D7" s="66" t="s">
        <v>15</v>
      </c>
      <c r="E7" s="57">
        <f>O4</f>
        <v>0</v>
      </c>
      <c r="F7" s="51" t="s">
        <v>55</v>
      </c>
      <c r="G7" s="61">
        <f>Q5</f>
        <v>1</v>
      </c>
      <c r="H7" s="61" t="s">
        <v>15</v>
      </c>
      <c r="I7" s="62">
        <f>O5</f>
        <v>3</v>
      </c>
      <c r="J7" s="63" t="s">
        <v>58</v>
      </c>
      <c r="K7" s="61">
        <f>Q6</f>
        <v>2</v>
      </c>
      <c r="L7" s="61" t="s">
        <v>15</v>
      </c>
      <c r="M7" s="62">
        <f>O6</f>
        <v>2</v>
      </c>
      <c r="N7" s="126"/>
      <c r="O7" s="127"/>
      <c r="P7" s="127"/>
      <c r="Q7" s="128"/>
      <c r="R7" s="66" t="s">
        <v>52</v>
      </c>
      <c r="S7" s="51">
        <f>'組合表A'!D22</f>
        <v>6</v>
      </c>
      <c r="T7" s="51" t="s">
        <v>15</v>
      </c>
      <c r="U7" s="52">
        <f>'組合表A'!F22</f>
        <v>0</v>
      </c>
      <c r="V7" s="58">
        <f>SUM((W7*3)+(X7*1))</f>
        <v>7</v>
      </c>
      <c r="W7" s="59">
        <f>COUNTIF(B7:U7,"○")</f>
        <v>2</v>
      </c>
      <c r="X7" s="59">
        <f>COUNTIF(B7:U7,"△")</f>
        <v>1</v>
      </c>
      <c r="Y7" s="59">
        <f>COUNTIF(B7:U7,"●")</f>
        <v>1</v>
      </c>
      <c r="Z7" s="59">
        <f>SUM(C7,G7,K7,O7,S7)</f>
        <v>16</v>
      </c>
      <c r="AA7" s="59">
        <f>SUM(E7,I7,M7,Q7,U7)</f>
        <v>5</v>
      </c>
      <c r="AB7" s="59">
        <f>SUM(Z7-AA7)</f>
        <v>11</v>
      </c>
      <c r="AC7" s="23">
        <v>2</v>
      </c>
    </row>
    <row r="8" spans="1:29" ht="39.75" customHeight="1" thickBot="1">
      <c r="A8" s="100" t="str">
        <f>R3</f>
        <v>コパＦＣ</v>
      </c>
      <c r="B8" s="101" t="s">
        <v>55</v>
      </c>
      <c r="C8" s="102">
        <f>U4</f>
        <v>2</v>
      </c>
      <c r="D8" s="102" t="s">
        <v>15</v>
      </c>
      <c r="E8" s="103">
        <f>S4</f>
        <v>5</v>
      </c>
      <c r="F8" s="104" t="s">
        <v>56</v>
      </c>
      <c r="G8" s="105">
        <f>U5</f>
        <v>0</v>
      </c>
      <c r="H8" s="105" t="s">
        <v>15</v>
      </c>
      <c r="I8" s="106">
        <f>S5</f>
        <v>2</v>
      </c>
      <c r="J8" s="107" t="s">
        <v>55</v>
      </c>
      <c r="K8" s="102">
        <f>U6</f>
        <v>1</v>
      </c>
      <c r="L8" s="102" t="s">
        <v>15</v>
      </c>
      <c r="M8" s="103">
        <f>S6</f>
        <v>2</v>
      </c>
      <c r="N8" s="104" t="s">
        <v>55</v>
      </c>
      <c r="O8" s="105">
        <f>U7</f>
        <v>0</v>
      </c>
      <c r="P8" s="105" t="s">
        <v>15</v>
      </c>
      <c r="Q8" s="106">
        <f>S7</f>
        <v>6</v>
      </c>
      <c r="R8" s="123"/>
      <c r="S8" s="124"/>
      <c r="T8" s="124"/>
      <c r="U8" s="125"/>
      <c r="V8" s="108">
        <f>SUM((W8*3)+(X8*1))</f>
        <v>0</v>
      </c>
      <c r="W8" s="109">
        <f>COUNTIF(B8:U8,"○")</f>
        <v>0</v>
      </c>
      <c r="X8" s="109">
        <f>COUNTIF(B8:U8,"△")</f>
        <v>0</v>
      </c>
      <c r="Y8" s="109">
        <f>COUNTIF(B8:U8,"●")</f>
        <v>4</v>
      </c>
      <c r="Z8" s="109">
        <f>SUM(C8,G8,K8,O8,S8)</f>
        <v>3</v>
      </c>
      <c r="AA8" s="109">
        <f>SUM(E8,I8,M8,Q8,U8)</f>
        <v>15</v>
      </c>
      <c r="AB8" s="109">
        <f>SUM(Z8-AA8)</f>
        <v>-12</v>
      </c>
      <c r="AC8" s="110">
        <v>5</v>
      </c>
    </row>
    <row r="9" spans="1:29" ht="39.75" customHeight="1" thickBot="1">
      <c r="A9" s="67"/>
      <c r="B9" s="20" t="s">
        <v>20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111">
        <f aca="true" t="shared" si="0" ref="V9:AB9">SUM(V4:V8)</f>
        <v>29</v>
      </c>
      <c r="W9" s="111">
        <f t="shared" si="0"/>
        <v>9</v>
      </c>
      <c r="X9" s="111">
        <f t="shared" si="0"/>
        <v>2</v>
      </c>
      <c r="Y9" s="111">
        <f t="shared" si="0"/>
        <v>9</v>
      </c>
      <c r="Z9" s="111">
        <f t="shared" si="0"/>
        <v>43</v>
      </c>
      <c r="AA9" s="111">
        <f t="shared" si="0"/>
        <v>43</v>
      </c>
      <c r="AB9" s="111">
        <f t="shared" si="0"/>
        <v>0</v>
      </c>
      <c r="AC9" s="112"/>
    </row>
    <row r="10" spans="1:29" ht="39.75" customHeight="1" thickBot="1">
      <c r="A10" s="44"/>
      <c r="B10" s="130" t="str">
        <f>'組合表A'!M20</f>
        <v>塩釜ＦＣ</v>
      </c>
      <c r="C10" s="131"/>
      <c r="D10" s="131"/>
      <c r="E10" s="132"/>
      <c r="F10" s="130" t="str">
        <f>'組合表A'!M21</f>
        <v>開北ＦＣ</v>
      </c>
      <c r="G10" s="131"/>
      <c r="H10" s="131"/>
      <c r="I10" s="131"/>
      <c r="J10" s="130" t="str">
        <f>'組合表A'!M22</f>
        <v>ＦＣセレスタ</v>
      </c>
      <c r="K10" s="131"/>
      <c r="L10" s="131"/>
      <c r="M10" s="132"/>
      <c r="N10" s="130" t="str">
        <f>'組合表A'!M23</f>
        <v>マリソル松島</v>
      </c>
      <c r="O10" s="131"/>
      <c r="P10" s="131"/>
      <c r="Q10" s="132"/>
      <c r="R10" s="130" t="str">
        <f>'組合表A'!M24</f>
        <v>RED EAST</v>
      </c>
      <c r="S10" s="131"/>
      <c r="T10" s="131"/>
      <c r="U10" s="132"/>
      <c r="V10" s="45" t="s">
        <v>0</v>
      </c>
      <c r="W10" s="46" t="s">
        <v>1</v>
      </c>
      <c r="X10" s="46" t="s">
        <v>2</v>
      </c>
      <c r="Y10" s="46" t="s">
        <v>3</v>
      </c>
      <c r="Z10" s="46" t="s">
        <v>4</v>
      </c>
      <c r="AA10" s="46" t="s">
        <v>5</v>
      </c>
      <c r="AB10" s="46" t="s">
        <v>6</v>
      </c>
      <c r="AC10" s="4" t="s">
        <v>7</v>
      </c>
    </row>
    <row r="11" spans="1:29" ht="39.75" customHeight="1">
      <c r="A11" s="40" t="str">
        <f>B10</f>
        <v>塩釜ＦＣ</v>
      </c>
      <c r="B11" s="133"/>
      <c r="C11" s="134"/>
      <c r="D11" s="134"/>
      <c r="E11" s="135"/>
      <c r="F11" s="48" t="s">
        <v>52</v>
      </c>
      <c r="G11" s="49">
        <f>'組合表A'!D29</f>
        <v>9</v>
      </c>
      <c r="H11" s="49" t="s">
        <v>15</v>
      </c>
      <c r="I11" s="50">
        <f>'組合表A'!F29</f>
        <v>1</v>
      </c>
      <c r="J11" s="48" t="s">
        <v>52</v>
      </c>
      <c r="K11" s="49">
        <f>'組合表A'!D12</f>
        <v>3</v>
      </c>
      <c r="L11" s="49" t="s">
        <v>15</v>
      </c>
      <c r="M11" s="50">
        <f>'組合表A'!F12</f>
        <v>0</v>
      </c>
      <c r="N11" s="48" t="s">
        <v>57</v>
      </c>
      <c r="O11" s="49">
        <f>'組合表A'!D15</f>
        <v>5</v>
      </c>
      <c r="P11" s="49" t="s">
        <v>15</v>
      </c>
      <c r="Q11" s="50">
        <f>'組合表A'!F15</f>
        <v>1</v>
      </c>
      <c r="R11" s="51" t="s">
        <v>52</v>
      </c>
      <c r="S11" s="51">
        <f>'組合表A'!D27</f>
        <v>7</v>
      </c>
      <c r="T11" s="51" t="s">
        <v>15</v>
      </c>
      <c r="U11" s="52">
        <f>'組合表A'!F27</f>
        <v>0</v>
      </c>
      <c r="V11" s="54">
        <f>SUM((W11*3)+(X11*1))</f>
        <v>12</v>
      </c>
      <c r="W11" s="55">
        <f>COUNTIF(B11:U11,"○")</f>
        <v>4</v>
      </c>
      <c r="X11" s="55">
        <f>COUNTIF(B11:U11,"△")</f>
        <v>0</v>
      </c>
      <c r="Y11" s="68">
        <f>COUNTIF(B11:U11,"●")</f>
        <v>0</v>
      </c>
      <c r="Z11" s="68">
        <f>SUM(C11,G11,K11,O11,S11)</f>
        <v>24</v>
      </c>
      <c r="AA11" s="68">
        <f>SUM(E11,I11,M11,Q11,U11,)</f>
        <v>2</v>
      </c>
      <c r="AB11" s="68">
        <f>SUM(Z11-AA11)</f>
        <v>22</v>
      </c>
      <c r="AC11" s="25">
        <v>1</v>
      </c>
    </row>
    <row r="12" spans="1:29" ht="39.75" customHeight="1">
      <c r="A12" s="41" t="str">
        <f>F10</f>
        <v>開北ＦＣ</v>
      </c>
      <c r="B12" s="47" t="s">
        <v>55</v>
      </c>
      <c r="C12" s="51">
        <f>I11</f>
        <v>1</v>
      </c>
      <c r="D12" s="51" t="s">
        <v>15</v>
      </c>
      <c r="E12" s="52">
        <f>G11</f>
        <v>9</v>
      </c>
      <c r="F12" s="126"/>
      <c r="G12" s="127"/>
      <c r="H12" s="127"/>
      <c r="I12" s="128"/>
      <c r="J12" s="53" t="s">
        <v>52</v>
      </c>
      <c r="K12" s="51">
        <f>'組合表A'!D26</f>
        <v>6</v>
      </c>
      <c r="L12" s="51" t="s">
        <v>15</v>
      </c>
      <c r="M12" s="52">
        <f>'組合表A'!F26</f>
        <v>2</v>
      </c>
      <c r="N12" s="53" t="s">
        <v>55</v>
      </c>
      <c r="O12" s="51">
        <f>'組合表A'!D13</f>
        <v>0</v>
      </c>
      <c r="P12" s="51" t="s">
        <v>15</v>
      </c>
      <c r="Q12" s="52">
        <f>'組合表A'!F13</f>
        <v>11</v>
      </c>
      <c r="R12" s="51" t="s">
        <v>58</v>
      </c>
      <c r="S12" s="51">
        <f>'組合表A'!D11</f>
        <v>3</v>
      </c>
      <c r="T12" s="51" t="s">
        <v>15</v>
      </c>
      <c r="U12" s="52">
        <f>'組合表A'!F11</f>
        <v>3</v>
      </c>
      <c r="V12" s="58">
        <f>SUM((W12*3)+(X12*1))</f>
        <v>4</v>
      </c>
      <c r="W12" s="59">
        <f>COUNTIF(B12:U12,"○")</f>
        <v>1</v>
      </c>
      <c r="X12" s="59">
        <f>COUNTIF(B12:U12,"△")</f>
        <v>1</v>
      </c>
      <c r="Y12" s="59">
        <f>COUNTIF(B12:U12,"●")</f>
        <v>2</v>
      </c>
      <c r="Z12" s="59">
        <f>SUM(C12,G12,K12,O12,S12)</f>
        <v>10</v>
      </c>
      <c r="AA12" s="59">
        <f>SUM(E12,I12,M12,Q12,U12,)</f>
        <v>25</v>
      </c>
      <c r="AB12" s="59">
        <f>SUM(Z12-AA12)</f>
        <v>-15</v>
      </c>
      <c r="AC12" s="23">
        <v>4</v>
      </c>
    </row>
    <row r="13" spans="1:29" ht="39.75" customHeight="1">
      <c r="A13" s="39" t="str">
        <f>J10</f>
        <v>ＦＣセレスタ</v>
      </c>
      <c r="B13" s="47" t="s">
        <v>53</v>
      </c>
      <c r="C13" s="51">
        <f>M11</f>
        <v>0</v>
      </c>
      <c r="D13" s="51" t="s">
        <v>15</v>
      </c>
      <c r="E13" s="52">
        <f>K11</f>
        <v>3</v>
      </c>
      <c r="F13" s="69" t="s">
        <v>55</v>
      </c>
      <c r="G13" s="51">
        <f>M12</f>
        <v>2</v>
      </c>
      <c r="H13" s="51" t="s">
        <v>15</v>
      </c>
      <c r="I13" s="52">
        <f>K12</f>
        <v>6</v>
      </c>
      <c r="J13" s="126"/>
      <c r="K13" s="127"/>
      <c r="L13" s="127"/>
      <c r="M13" s="128"/>
      <c r="N13" s="60" t="s">
        <v>55</v>
      </c>
      <c r="O13" s="61">
        <f>'組合表A'!D28</f>
        <v>2</v>
      </c>
      <c r="P13" s="61" t="s">
        <v>15</v>
      </c>
      <c r="Q13" s="62">
        <f>'組合表A'!F28</f>
        <v>8</v>
      </c>
      <c r="R13" s="60" t="s">
        <v>55</v>
      </c>
      <c r="S13" s="51">
        <f>'組合表A'!D14</f>
        <v>0</v>
      </c>
      <c r="T13" s="51" t="s">
        <v>15</v>
      </c>
      <c r="U13" s="52">
        <f>'組合表A'!F14</f>
        <v>2</v>
      </c>
      <c r="V13" s="64">
        <f>SUM((W13*3)+(X13*1))</f>
        <v>0</v>
      </c>
      <c r="W13" s="65">
        <f>COUNTIF(B13:U13,"○")</f>
        <v>0</v>
      </c>
      <c r="X13" s="65">
        <f>COUNTIF(B13:U13,"△")</f>
        <v>0</v>
      </c>
      <c r="Y13" s="59">
        <f>COUNTIF(B13:U13,"●")</f>
        <v>4</v>
      </c>
      <c r="Z13" s="59">
        <f>SUM(C13,G13,K13,O13,S13)</f>
        <v>4</v>
      </c>
      <c r="AA13" s="59">
        <f>SUM(E13,I13,M13,Q13,U13,)</f>
        <v>19</v>
      </c>
      <c r="AB13" s="59">
        <f>SUM(Z13-AA13)</f>
        <v>-15</v>
      </c>
      <c r="AC13" s="26">
        <v>5</v>
      </c>
    </row>
    <row r="14" spans="1:29" ht="39.75" customHeight="1">
      <c r="A14" s="40" t="str">
        <f>N10</f>
        <v>マリソル松島</v>
      </c>
      <c r="B14" s="47" t="s">
        <v>53</v>
      </c>
      <c r="C14" s="51">
        <f>Q11</f>
        <v>1</v>
      </c>
      <c r="D14" s="51" t="s">
        <v>15</v>
      </c>
      <c r="E14" s="52">
        <f>O11</f>
        <v>5</v>
      </c>
      <c r="F14" s="60" t="s">
        <v>52</v>
      </c>
      <c r="G14" s="51">
        <f>Q12</f>
        <v>11</v>
      </c>
      <c r="H14" s="51" t="s">
        <v>15</v>
      </c>
      <c r="I14" s="52">
        <f>O12</f>
        <v>0</v>
      </c>
      <c r="J14" s="70" t="s">
        <v>52</v>
      </c>
      <c r="K14" s="51">
        <f>Q13</f>
        <v>8</v>
      </c>
      <c r="L14" s="51" t="s">
        <v>15</v>
      </c>
      <c r="M14" s="52">
        <f>O13</f>
        <v>2</v>
      </c>
      <c r="N14" s="126"/>
      <c r="O14" s="127"/>
      <c r="P14" s="127"/>
      <c r="Q14" s="128"/>
      <c r="R14" s="61" t="s">
        <v>58</v>
      </c>
      <c r="S14" s="51">
        <f>'組合表A'!D25</f>
        <v>0</v>
      </c>
      <c r="T14" s="51" t="s">
        <v>15</v>
      </c>
      <c r="U14" s="52">
        <f>'組合表A'!F25</f>
        <v>0</v>
      </c>
      <c r="V14" s="58">
        <f>SUM((W14*3)+(X14*1))</f>
        <v>7</v>
      </c>
      <c r="W14" s="59">
        <f>COUNTIF(B14:U14,"○")</f>
        <v>2</v>
      </c>
      <c r="X14" s="59">
        <f>COUNTIF(B14:U14,"△")</f>
        <v>1</v>
      </c>
      <c r="Y14" s="59">
        <f>COUNTIF(B14:U14,"●")</f>
        <v>1</v>
      </c>
      <c r="Z14" s="59">
        <f>SUM(C14,G14,K14,O14,S14)</f>
        <v>20</v>
      </c>
      <c r="AA14" s="59">
        <f>SUM(E14,I14,M14,Q14,U14,)</f>
        <v>7</v>
      </c>
      <c r="AB14" s="59">
        <f>SUM(Z14-AA14)</f>
        <v>13</v>
      </c>
      <c r="AC14" s="23">
        <v>2</v>
      </c>
    </row>
    <row r="15" spans="1:29" ht="39.75" customHeight="1" thickBot="1">
      <c r="A15" s="100" t="str">
        <f>R10</f>
        <v>RED EAST</v>
      </c>
      <c r="B15" s="101" t="s">
        <v>55</v>
      </c>
      <c r="C15" s="102">
        <f>U11</f>
        <v>0</v>
      </c>
      <c r="D15" s="102" t="s">
        <v>15</v>
      </c>
      <c r="E15" s="103">
        <f>S11</f>
        <v>7</v>
      </c>
      <c r="F15" s="104" t="s">
        <v>58</v>
      </c>
      <c r="G15" s="105">
        <f>U12</f>
        <v>3</v>
      </c>
      <c r="H15" s="105" t="s">
        <v>15</v>
      </c>
      <c r="I15" s="106">
        <f>S12</f>
        <v>3</v>
      </c>
      <c r="J15" s="104" t="s">
        <v>54</v>
      </c>
      <c r="K15" s="105">
        <f>U13</f>
        <v>2</v>
      </c>
      <c r="L15" s="105" t="s">
        <v>15</v>
      </c>
      <c r="M15" s="106">
        <f>S13</f>
        <v>0</v>
      </c>
      <c r="N15" s="107" t="s">
        <v>58</v>
      </c>
      <c r="O15" s="102">
        <f>U14</f>
        <v>0</v>
      </c>
      <c r="P15" s="102" t="s">
        <v>15</v>
      </c>
      <c r="Q15" s="103">
        <f>S14</f>
        <v>0</v>
      </c>
      <c r="R15" s="123"/>
      <c r="S15" s="124"/>
      <c r="T15" s="124"/>
      <c r="U15" s="125"/>
      <c r="V15" s="108">
        <f>SUM((W15*3)+(X15*1))</f>
        <v>5</v>
      </c>
      <c r="W15" s="109">
        <f>COUNTIF(B15:U15,"○")</f>
        <v>1</v>
      </c>
      <c r="X15" s="109">
        <f>COUNTIF(B15:U15,"△")</f>
        <v>2</v>
      </c>
      <c r="Y15" s="109">
        <f>COUNTIF(B15:U15,"●")</f>
        <v>1</v>
      </c>
      <c r="Z15" s="109">
        <f>SUM(C15,G15,K15,O15,S15)</f>
        <v>5</v>
      </c>
      <c r="AA15" s="109">
        <f>SUM(E15,I15,M15,Q15,U15,)</f>
        <v>10</v>
      </c>
      <c r="AB15" s="109">
        <f>SUM(Z15-AA15)</f>
        <v>-5</v>
      </c>
      <c r="AC15" s="110">
        <v>3</v>
      </c>
    </row>
    <row r="16" spans="2:29" ht="27" customHeight="1">
      <c r="B16" s="24"/>
      <c r="V16" s="113">
        <f aca="true" t="shared" si="1" ref="V16:AB16">SUM(V11:V15)</f>
        <v>28</v>
      </c>
      <c r="W16" s="113">
        <f t="shared" si="1"/>
        <v>8</v>
      </c>
      <c r="X16" s="113">
        <f t="shared" si="1"/>
        <v>4</v>
      </c>
      <c r="Y16" s="113">
        <f t="shared" si="1"/>
        <v>8</v>
      </c>
      <c r="Z16" s="113">
        <f t="shared" si="1"/>
        <v>63</v>
      </c>
      <c r="AA16" s="113">
        <f t="shared" si="1"/>
        <v>63</v>
      </c>
      <c r="AB16" s="113">
        <f t="shared" si="1"/>
        <v>0</v>
      </c>
      <c r="AC16" s="113"/>
    </row>
    <row r="17" spans="2:21" ht="27" customHeight="1">
      <c r="B17" s="129" t="s">
        <v>8</v>
      </c>
      <c r="C17" s="129"/>
      <c r="D17" s="129"/>
      <c r="E17" s="6"/>
      <c r="F17" s="129" t="s">
        <v>9</v>
      </c>
      <c r="G17" s="129"/>
      <c r="H17" s="129"/>
      <c r="I17" s="129"/>
      <c r="J17" s="129" t="s">
        <v>10</v>
      </c>
      <c r="K17" s="129"/>
      <c r="L17" s="129"/>
      <c r="M17" s="129"/>
      <c r="N17" s="129" t="s">
        <v>11</v>
      </c>
      <c r="O17" s="129"/>
      <c r="P17" s="129"/>
      <c r="Q17" s="129"/>
      <c r="R17" s="129"/>
      <c r="S17" s="129"/>
      <c r="T17" s="129"/>
      <c r="U17" s="129"/>
    </row>
  </sheetData>
  <sheetProtection/>
  <mergeCells count="26">
    <mergeCell ref="A1:AC1"/>
    <mergeCell ref="B10:E10"/>
    <mergeCell ref="F10:I10"/>
    <mergeCell ref="J10:M10"/>
    <mergeCell ref="N10:Q10"/>
    <mergeCell ref="V2:AB2"/>
    <mergeCell ref="R10:U10"/>
    <mergeCell ref="R3:U3"/>
    <mergeCell ref="B4:E4"/>
    <mergeCell ref="F3:I3"/>
    <mergeCell ref="J3:M3"/>
    <mergeCell ref="N3:Q3"/>
    <mergeCell ref="B3:E3"/>
    <mergeCell ref="F12:I12"/>
    <mergeCell ref="N7:Q7"/>
    <mergeCell ref="B11:E11"/>
    <mergeCell ref="F5:I5"/>
    <mergeCell ref="J6:M6"/>
    <mergeCell ref="B17:D17"/>
    <mergeCell ref="F17:I17"/>
    <mergeCell ref="J17:M17"/>
    <mergeCell ref="N17:U17"/>
    <mergeCell ref="R8:U8"/>
    <mergeCell ref="R15:U15"/>
    <mergeCell ref="J13:M13"/>
    <mergeCell ref="N14:Q14"/>
  </mergeCells>
  <printOptions horizontalCentered="1"/>
  <pageMargins left="0.3937007874015748" right="0.22" top="0.57" bottom="0.5511811023622047" header="0.29" footer="0.5118110236220472"/>
  <pageSetup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繁夫</dc:creator>
  <cp:keywords/>
  <dc:description/>
  <cp:lastModifiedBy>k2</cp:lastModifiedBy>
  <cp:lastPrinted>2013-12-08T08:36:35Z</cp:lastPrinted>
  <dcterms:created xsi:type="dcterms:W3CDTF">2001-06-24T12:52:26Z</dcterms:created>
  <dcterms:modified xsi:type="dcterms:W3CDTF">2013-12-08T12:37:54Z</dcterms:modified>
  <cp:category/>
  <cp:version/>
  <cp:contentType/>
  <cp:contentStatus/>
</cp:coreProperties>
</file>