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410" windowWidth="12120" windowHeight="4620" tabRatio="667" activeTab="4"/>
  </bookViews>
  <sheets>
    <sheet name="組合せ表Ａ" sheetId="1" r:id="rId1"/>
    <sheet name="組合せ表Ｂ" sheetId="2" r:id="rId2"/>
    <sheet name="成績表" sheetId="3" r:id="rId3"/>
    <sheet name="代表決定戦" sheetId="4" r:id="rId4"/>
    <sheet name="決定戦成績表 " sheetId="5" r:id="rId5"/>
    <sheet name="組合せ表Ａ印刷用" sheetId="6" r:id="rId6"/>
  </sheets>
  <definedNames>
    <definedName name="_xlnm.Print_Area" localSheetId="5">'組合せ表Ａ印刷用'!$A$1:$J$41</definedName>
    <definedName name="_xlnm.Print_Titles" localSheetId="0">'組合せ表Ａ'!$1:$2</definedName>
    <definedName name="_xlnm.Print_Titles" localSheetId="5">'組合せ表Ａ印刷用'!$1:$5</definedName>
    <definedName name="_xlnm.Print_Titles" localSheetId="1">'組合せ表Ｂ'!$1:$2</definedName>
    <definedName name="_xlnm.Print_Titles" localSheetId="3">'代表決定戦'!$1:$5</definedName>
  </definedNames>
  <calcPr fullCalcOnLoad="1"/>
</workbook>
</file>

<file path=xl/sharedStrings.xml><?xml version="1.0" encoding="utf-8"?>
<sst xmlns="http://schemas.openxmlformats.org/spreadsheetml/2006/main" count="329" uniqueCount="107">
  <si>
    <t>塩釜ＦＣ</t>
  </si>
  <si>
    <t>③　勝点は勝者3点、引き分け1点、敗者0点</t>
  </si>
  <si>
    <t>④　順位の決定は①勝点、②得失点、③総得点、④当該同士の試合結果、⑤ＰＫ戦</t>
  </si>
  <si>
    <t>（審判）</t>
  </si>
  <si>
    <t>勝点</t>
  </si>
  <si>
    <t>勝</t>
  </si>
  <si>
    <t>分</t>
  </si>
  <si>
    <t>負</t>
  </si>
  <si>
    <t>得点</t>
  </si>
  <si>
    <t>失点</t>
  </si>
  <si>
    <t>差</t>
  </si>
  <si>
    <t>順位</t>
  </si>
  <si>
    <t>勝ち＝○</t>
  </si>
  <si>
    <t>引分け＝△</t>
  </si>
  <si>
    <t>負け＝●</t>
  </si>
  <si>
    <t>を手動で入力する。</t>
  </si>
  <si>
    <t>-</t>
  </si>
  <si>
    <t>マリソル松島</t>
  </si>
  <si>
    <t>利府グランディ</t>
  </si>
  <si>
    <t>⑤　少々の雨は日程の関係上試合を行います。もし延期の場合は、</t>
  </si>
  <si>
    <t>Aブロック</t>
  </si>
  <si>
    <t>-</t>
  </si>
  <si>
    <t>Ａブロック</t>
  </si>
  <si>
    <t>Ｂブロック</t>
  </si>
  <si>
    <t>Ｂブロック</t>
  </si>
  <si>
    <t>　　当日８時前後に電話連絡します。</t>
  </si>
  <si>
    <t>Aブロック１位</t>
  </si>
  <si>
    <t>Bブロック３位</t>
  </si>
  <si>
    <t>Bブロック２位</t>
  </si>
  <si>
    <t>①</t>
  </si>
  <si>
    <t>②</t>
  </si>
  <si>
    <t>③</t>
  </si>
  <si>
    <t>④</t>
  </si>
  <si>
    <t>ー</t>
  </si>
  <si>
    <t>ー</t>
  </si>
  <si>
    <t>参加チーム一覧</t>
  </si>
  <si>
    <t>⑤</t>
  </si>
  <si>
    <t>⑥</t>
  </si>
  <si>
    <t>11月3日（月）　泉人工芝グランド　Aコート</t>
  </si>
  <si>
    <t>Ａブロック３位</t>
  </si>
  <si>
    <t>Ｂブロック１位</t>
  </si>
  <si>
    <t>Ａブロック２位</t>
  </si>
  <si>
    <t>Ｂブロック２位</t>
  </si>
  <si>
    <t>Ａブロック１位</t>
  </si>
  <si>
    <t>※</t>
  </si>
  <si>
    <t>Ｂグループ</t>
  </si>
  <si>
    <t>Ａ１位</t>
  </si>
  <si>
    <t>Ａ２位</t>
  </si>
  <si>
    <t>Ｂ２位</t>
  </si>
  <si>
    <t>Ｂ３位</t>
  </si>
  <si>
    <t>Ａ３位</t>
  </si>
  <si>
    <t>Ｂ１位</t>
  </si>
  <si>
    <t>Ａグループ</t>
  </si>
  <si>
    <t>各グループ１位に東北大会出場権を与える。</t>
  </si>
  <si>
    <t>-</t>
  </si>
  <si>
    <t>多賀城FC</t>
  </si>
  <si>
    <t>館キッカーズ</t>
  </si>
  <si>
    <t>古川杉の子</t>
  </si>
  <si>
    <t>Cobaltore FC</t>
  </si>
  <si>
    <t>デポルテFC</t>
  </si>
  <si>
    <t>中野FC</t>
  </si>
  <si>
    <t>FCクォーレ</t>
  </si>
  <si>
    <t>高砂SS</t>
  </si>
  <si>
    <t>2009　JA全農チビリンピック　宮城県大会　　１次予選</t>
  </si>
  <si>
    <t>２００９　JA全農チビリンピック　　宮城県大会　　　一次予選</t>
  </si>
  <si>
    <t>2009　JA全農チビリンピック　宮城県大会　　代表決定リーグ戦</t>
  </si>
  <si>
    <t>2009　JA全農チビリンピック　　宮城県大会　　　代表決定リーグ戦</t>
  </si>
  <si>
    <t>泉</t>
  </si>
  <si>
    <t>石巻</t>
  </si>
  <si>
    <t>中央</t>
  </si>
  <si>
    <t>宮城野</t>
  </si>
  <si>
    <t>大崎</t>
  </si>
  <si>
    <t>塩釜FC</t>
  </si>
  <si>
    <t>②　試合時間は予選13-3-13-3-13で行い、決勝15-3-15-3-15とする。</t>
  </si>
  <si>
    <t>①　審判割当ては組合せ表のとおり、主審は協会、副審は記載のとおり。</t>
  </si>
  <si>
    <t>審判補助</t>
  </si>
  <si>
    <t>１１月１日（土）　　泉総合運動公園人工芝グランド　A</t>
  </si>
  <si>
    <t>１１月２日（日）　　泉総合運動公園人工芝グランド　A</t>
  </si>
  <si>
    <t>１１月１日（土）　　泉総合運動公園人工芝グランド　Ｂ</t>
  </si>
  <si>
    <t>１１月２日（日）　　泉総合運動公園人工芝グランド　Ｂ</t>
  </si>
  <si>
    <t>あ</t>
  </si>
  <si>
    <t>い</t>
  </si>
  <si>
    <t>う</t>
  </si>
  <si>
    <t>え</t>
  </si>
  <si>
    <t>１１月１日（土）　　泉総合運動公園人工芝グランド　Ａ</t>
  </si>
  <si>
    <t>Aブロック</t>
  </si>
  <si>
    <t>Ｂブロック３位</t>
  </si>
  <si>
    <t>FCクォーレ</t>
  </si>
  <si>
    <t>高砂ＳＳ</t>
  </si>
  <si>
    <t>中野ＦＣ</t>
  </si>
  <si>
    <t>利府グランディ</t>
  </si>
  <si>
    <t>ＦＣクォーレ</t>
  </si>
  <si>
    <t>②　試合時間は予選、決勝とも15-3-15-3-15で行う。</t>
  </si>
  <si>
    <t>○</t>
  </si>
  <si>
    <t>○</t>
  </si>
  <si>
    <t>●</t>
  </si>
  <si>
    <t>○</t>
  </si>
  <si>
    <t>●</t>
  </si>
  <si>
    <t>●</t>
  </si>
  <si>
    <t>○</t>
  </si>
  <si>
    <t>●</t>
  </si>
  <si>
    <t>なかのＦＣ</t>
  </si>
  <si>
    <t>ＦＣクォーレ</t>
  </si>
  <si>
    <t>2009　JA全農チビリンピック　宮城県大会　　１次予選結果</t>
  </si>
  <si>
    <t>○</t>
  </si>
  <si>
    <t>●</t>
  </si>
  <si>
    <t>宮城県第一代表　多賀城FC　第二代表　塩釜ＦＣ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</si>
</sst>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(aaa\)"/>
    <numFmt numFmtId="177" formatCode="yyyy&quot;年&quot;m&quot;月&quot;d&quot;日&quot;\(aaa\)"/>
    <numFmt numFmtId="178" formatCode="m&quot;月&quot;d&quot;日&quot;\(aaa\)"/>
    <numFmt numFmtId="179" formatCode="mmm\-yyyy"/>
    <numFmt numFmtId="180" formatCode="#,##0&quot;円&quot;;\-#,##0&quot;円&quot;"/>
    <numFmt numFmtId="181" formatCode="#,##0&quot;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8"/>
      <color indexed="12"/>
      <name val="HGS創英角ﾎﾟｯﾌﾟ体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i/>
      <sz val="18"/>
      <color indexed="12"/>
      <name val="HGS創英角ﾎﾟｯﾌﾟ体"/>
      <family val="3"/>
    </font>
    <font>
      <i/>
      <sz val="14"/>
      <color indexed="12"/>
      <name val="HGP創英角ﾎﾟｯﾌﾟ体"/>
      <family val="3"/>
    </font>
    <font>
      <sz val="14"/>
      <name val="HGP創英角ﾎﾟｯﾌﾟ体"/>
      <family val="3"/>
    </font>
    <font>
      <sz val="12"/>
      <color indexed="18"/>
      <name val="ＭＳ Ｐゴシック"/>
      <family val="3"/>
    </font>
    <font>
      <sz val="12"/>
      <color indexed="18"/>
      <name val="HG丸ｺﾞｼｯｸM-PRO"/>
      <family val="3"/>
    </font>
    <font>
      <i/>
      <sz val="14"/>
      <color indexed="56"/>
      <name val="HGP創英角ﾎﾟｯﾌﾟ体"/>
      <family val="3"/>
    </font>
    <font>
      <sz val="12"/>
      <color indexed="10"/>
      <name val="HG丸ｺﾞｼｯｸM-PRO"/>
      <family val="3"/>
    </font>
    <font>
      <i/>
      <sz val="18"/>
      <color indexed="10"/>
      <name val="HGP創英角ﾎﾟｯﾌﾟ体"/>
      <family val="3"/>
    </font>
    <font>
      <sz val="14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8"/>
      <name val="ＭＳ Ｐゴシック"/>
      <family val="3"/>
    </font>
    <font>
      <sz val="11"/>
      <color indexed="10"/>
      <name val="HG丸ｺﾞｼｯｸM-PRO"/>
      <family val="3"/>
    </font>
    <font>
      <i/>
      <sz val="11"/>
      <color indexed="12"/>
      <name val="HGP創英角ﾎﾟｯﾌﾟ体"/>
      <family val="3"/>
    </font>
    <font>
      <sz val="11"/>
      <name val="HGP創英角ﾎﾟｯﾌﾟ体"/>
      <family val="3"/>
    </font>
    <font>
      <sz val="14"/>
      <color indexed="12"/>
      <name val="HG丸ｺﾞｼｯｸM-PRO"/>
      <family val="3"/>
    </font>
    <font>
      <sz val="18"/>
      <name val="HG丸ｺﾞｼｯｸM-PRO"/>
      <family val="3"/>
    </font>
    <font>
      <i/>
      <sz val="16"/>
      <name val="HG丸ｺﾞｼｯｸM-PRO"/>
      <family val="3"/>
    </font>
    <font>
      <b/>
      <sz val="18"/>
      <color indexed="12"/>
      <name val="HG丸ｺﾞｼｯｸM-PRO"/>
      <family val="3"/>
    </font>
    <font>
      <b/>
      <sz val="14"/>
      <color indexed="12"/>
      <name val="HG丸ｺﾞｼｯｸM-PRO"/>
      <family val="3"/>
    </font>
    <font>
      <i/>
      <sz val="14"/>
      <color indexed="12"/>
      <name val="HGS創英角ﾎﾟｯﾌﾟ体"/>
      <family val="3"/>
    </font>
    <font>
      <b/>
      <i/>
      <sz val="16"/>
      <color indexed="12"/>
      <name val="HG丸ｺﾞｼｯｸM-PRO"/>
      <family val="3"/>
    </font>
    <font>
      <b/>
      <i/>
      <sz val="14"/>
      <color indexed="12"/>
      <name val="HG丸ｺﾞｼｯｸM-PRO"/>
      <family val="3"/>
    </font>
    <font>
      <i/>
      <sz val="14"/>
      <color indexed="10"/>
      <name val="HGP創英角ﾎﾟｯﾌﾟ体"/>
      <family val="3"/>
    </font>
    <font>
      <sz val="10"/>
      <name val="ＭＳ Ｐゴシック"/>
      <family val="3"/>
    </font>
    <font>
      <sz val="14"/>
      <color indexed="12"/>
      <name val="HGS創英角ﾎﾟｯﾌﾟ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 style="medium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0" xfId="0" applyFont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top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20" fontId="5" fillId="0" borderId="0" xfId="0" applyNumberFormat="1" applyFont="1" applyFill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8" fillId="0" borderId="33" xfId="0" applyFont="1" applyFill="1" applyBorder="1" applyAlignment="1">
      <alignment horizontal="center" vertical="center" shrinkToFit="1"/>
    </xf>
    <xf numFmtId="181" fontId="19" fillId="0" borderId="34" xfId="0" applyNumberFormat="1" applyFont="1" applyBorder="1" applyAlignment="1">
      <alignment horizontal="center" vertical="center" shrinkToFit="1"/>
    </xf>
    <xf numFmtId="181" fontId="19" fillId="0" borderId="35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8" fillId="0" borderId="21" xfId="0" applyFont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181" fontId="19" fillId="0" borderId="12" xfId="0" applyNumberFormat="1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181" fontId="19" fillId="0" borderId="41" xfId="0" applyNumberFormat="1" applyFont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shrinkToFit="1"/>
    </xf>
    <xf numFmtId="0" fontId="4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20" fontId="6" fillId="0" borderId="0" xfId="0" applyNumberFormat="1" applyFont="1" applyFill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>
      <alignment horizontal="left" vertical="center" shrinkToFit="1"/>
    </xf>
    <xf numFmtId="0" fontId="40" fillId="0" borderId="0" xfId="0" applyFont="1" applyFill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41" fillId="0" borderId="0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181" fontId="41" fillId="0" borderId="12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181" fontId="41" fillId="0" borderId="34" xfId="0" applyNumberFormat="1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181" fontId="41" fillId="0" borderId="50" xfId="0" applyNumberFormat="1" applyFont="1" applyBorder="1" applyAlignment="1">
      <alignment horizontal="center" vertical="center" shrinkToFit="1"/>
    </xf>
    <xf numFmtId="0" fontId="44" fillId="0" borderId="22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 textRotation="255" shrinkToFit="1"/>
    </xf>
    <xf numFmtId="0" fontId="10" fillId="0" borderId="12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45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top" shrinkToFit="1"/>
    </xf>
    <xf numFmtId="0" fontId="44" fillId="0" borderId="2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181" fontId="19" fillId="0" borderId="51" xfId="0" applyNumberFormat="1" applyFont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50" fillId="0" borderId="0" xfId="0" applyFont="1" applyAlignment="1">
      <alignment horizontal="center" vertical="center"/>
    </xf>
    <xf numFmtId="0" fontId="6" fillId="0" borderId="4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20" fontId="6" fillId="0" borderId="44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top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47" fillId="0" borderId="53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left" vertical="center"/>
    </xf>
    <xf numFmtId="0" fontId="51" fillId="0" borderId="2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="85" zoomScaleNormal="85" zoomScaleSheetLayoutView="75" zoomScalePageLayoutView="0" workbookViewId="0" topLeftCell="A10">
      <selection activeCell="I34" sqref="I34:J34"/>
    </sheetView>
  </sheetViews>
  <sheetFormatPr defaultColWidth="9.00390625" defaultRowHeight="13.5"/>
  <cols>
    <col min="1" max="1" width="5.625" style="1" customWidth="1"/>
    <col min="2" max="2" width="7.375" style="3" customWidth="1"/>
    <col min="3" max="3" width="15.625" style="63" customWidth="1"/>
    <col min="4" max="4" width="4.75390625" style="2" customWidth="1"/>
    <col min="5" max="5" width="4.00390625" style="1" customWidth="1"/>
    <col min="6" max="6" width="5.25390625" style="2" customWidth="1"/>
    <col min="7" max="7" width="15.625" style="63" customWidth="1"/>
    <col min="8" max="8" width="7.50390625" style="63" customWidth="1"/>
    <col min="9" max="10" width="11.625" style="63" customWidth="1"/>
    <col min="11" max="11" width="9.00390625" style="1" customWidth="1"/>
    <col min="12" max="12" width="7.25390625" style="1" customWidth="1"/>
    <col min="13" max="13" width="21.00390625" style="1" customWidth="1"/>
    <col min="14" max="16384" width="9.00390625" style="1" customWidth="1"/>
  </cols>
  <sheetData>
    <row r="1" spans="1:12" s="20" customFormat="1" ht="27.75" customHeight="1">
      <c r="A1" s="159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57"/>
      <c r="L1" s="57"/>
    </row>
    <row r="2" spans="2:12" s="41" customFormat="1" ht="12.75" customHeight="1">
      <c r="B2" s="39"/>
      <c r="C2" s="66"/>
      <c r="D2" s="40"/>
      <c r="E2" s="40"/>
      <c r="F2" s="40"/>
      <c r="G2" s="66"/>
      <c r="H2" s="66"/>
      <c r="I2" s="66"/>
      <c r="J2" s="66"/>
      <c r="K2" s="40"/>
      <c r="L2" s="40"/>
    </row>
    <row r="3" spans="2:12" s="44" customFormat="1" ht="32.25" customHeight="1">
      <c r="B3" s="158" t="s">
        <v>20</v>
      </c>
      <c r="C3" s="158"/>
      <c r="D3" s="56"/>
      <c r="E3" s="56"/>
      <c r="F3" s="56"/>
      <c r="G3" s="56"/>
      <c r="H3" s="56"/>
      <c r="I3" s="56"/>
      <c r="J3" s="56"/>
      <c r="K3" s="56"/>
      <c r="L3" s="56"/>
    </row>
    <row r="4" spans="2:12" s="38" customFormat="1" ht="25.5" customHeight="1">
      <c r="B4" s="36" t="s">
        <v>76</v>
      </c>
      <c r="C4" s="67"/>
      <c r="D4" s="37"/>
      <c r="E4" s="37"/>
      <c r="F4" s="37"/>
      <c r="G4" s="67"/>
      <c r="H4" s="67"/>
      <c r="I4" s="69"/>
      <c r="J4" s="69"/>
      <c r="K4" s="37"/>
      <c r="L4" s="36"/>
    </row>
    <row r="5" spans="2:12" s="38" customFormat="1" ht="21.75" customHeight="1">
      <c r="B5" s="36"/>
      <c r="C5" s="67"/>
      <c r="D5" s="37"/>
      <c r="E5" s="37"/>
      <c r="F5" s="37"/>
      <c r="G5" s="67"/>
      <c r="H5" s="67"/>
      <c r="I5" s="103" t="s">
        <v>75</v>
      </c>
      <c r="J5" s="103"/>
      <c r="K5" s="37"/>
      <c r="L5" s="36"/>
    </row>
    <row r="6" spans="2:15" s="38" customFormat="1" ht="23.25" customHeight="1">
      <c r="B6" s="87">
        <v>0.3958333333333333</v>
      </c>
      <c r="C6" s="83" t="str">
        <f>M7</f>
        <v>塩釜ＦＣ</v>
      </c>
      <c r="D6" s="56">
        <v>1</v>
      </c>
      <c r="E6" s="32" t="s">
        <v>34</v>
      </c>
      <c r="F6" s="56">
        <v>0</v>
      </c>
      <c r="G6" s="83" t="str">
        <f>M10</f>
        <v>マリソル松島</v>
      </c>
      <c r="H6" s="32" t="s">
        <v>3</v>
      </c>
      <c r="I6" s="24" t="str">
        <f>M11</f>
        <v>利府グランディ</v>
      </c>
      <c r="J6" s="24"/>
      <c r="K6" s="24"/>
      <c r="L6" s="23"/>
      <c r="M6" s="142" t="s">
        <v>35</v>
      </c>
      <c r="O6" s="141" t="s">
        <v>56</v>
      </c>
    </row>
    <row r="7" spans="2:15" s="38" customFormat="1" ht="23.25" customHeight="1">
      <c r="B7" s="84">
        <v>0.4375</v>
      </c>
      <c r="C7" s="83" t="str">
        <f>M8</f>
        <v>高砂SS</v>
      </c>
      <c r="D7" s="56">
        <v>2</v>
      </c>
      <c r="E7" s="32" t="s">
        <v>34</v>
      </c>
      <c r="F7" s="56">
        <v>5</v>
      </c>
      <c r="G7" s="83" t="str">
        <f>M11</f>
        <v>利府グランディ</v>
      </c>
      <c r="H7" s="32" t="s">
        <v>3</v>
      </c>
      <c r="I7" s="24" t="str">
        <f>M7</f>
        <v>塩釜ＦＣ</v>
      </c>
      <c r="J7" s="24"/>
      <c r="K7" s="33"/>
      <c r="L7" s="35"/>
      <c r="M7" s="141" t="s">
        <v>0</v>
      </c>
      <c r="O7" s="141" t="s">
        <v>83</v>
      </c>
    </row>
    <row r="8" spans="2:15" s="38" customFormat="1" ht="23.25" customHeight="1">
      <c r="B8" s="84">
        <v>0.4791666666666667</v>
      </c>
      <c r="C8" s="83" t="str">
        <f>M7</f>
        <v>塩釜ＦＣ</v>
      </c>
      <c r="D8" s="56">
        <v>3</v>
      </c>
      <c r="E8" s="32" t="s">
        <v>34</v>
      </c>
      <c r="F8" s="56">
        <v>0</v>
      </c>
      <c r="G8" s="83" t="str">
        <f>M9</f>
        <v>中野FC</v>
      </c>
      <c r="H8" s="32" t="s">
        <v>3</v>
      </c>
      <c r="I8" s="24" t="str">
        <f>M8</f>
        <v>高砂SS</v>
      </c>
      <c r="J8" s="24"/>
      <c r="K8" s="33"/>
      <c r="L8" s="35"/>
      <c r="M8" s="141" t="s">
        <v>62</v>
      </c>
      <c r="O8" s="141" t="s">
        <v>55</v>
      </c>
    </row>
    <row r="9" spans="2:15" s="38" customFormat="1" ht="23.25" customHeight="1">
      <c r="B9" s="84">
        <v>0.5208333333333334</v>
      </c>
      <c r="C9" s="83" t="str">
        <f>M10</f>
        <v>マリソル松島</v>
      </c>
      <c r="D9" s="44">
        <v>2</v>
      </c>
      <c r="E9" s="32" t="s">
        <v>34</v>
      </c>
      <c r="F9" s="44">
        <v>1</v>
      </c>
      <c r="G9" s="83" t="str">
        <f>M8</f>
        <v>高砂SS</v>
      </c>
      <c r="H9" s="32" t="s">
        <v>3</v>
      </c>
      <c r="I9" s="24" t="str">
        <f>M9</f>
        <v>中野FC</v>
      </c>
      <c r="J9" s="24"/>
      <c r="K9" s="22"/>
      <c r="L9" s="35"/>
      <c r="M9" s="141" t="s">
        <v>60</v>
      </c>
      <c r="O9" s="141" t="s">
        <v>18</v>
      </c>
    </row>
    <row r="10" spans="2:15" s="38" customFormat="1" ht="23.25" customHeight="1">
      <c r="B10" s="84">
        <v>0.5625</v>
      </c>
      <c r="C10" s="83" t="str">
        <f>M11</f>
        <v>利府グランディ</v>
      </c>
      <c r="D10" s="44">
        <v>2</v>
      </c>
      <c r="E10" s="32" t="s">
        <v>34</v>
      </c>
      <c r="F10" s="44">
        <v>3</v>
      </c>
      <c r="G10" s="83" t="str">
        <f>M9</f>
        <v>中野FC</v>
      </c>
      <c r="H10" s="32" t="s">
        <v>3</v>
      </c>
      <c r="I10" s="24" t="str">
        <f>M10</f>
        <v>マリソル松島</v>
      </c>
      <c r="J10" s="24"/>
      <c r="K10" s="22"/>
      <c r="L10" s="35"/>
      <c r="M10" s="141" t="s">
        <v>17</v>
      </c>
      <c r="O10" s="141" t="s">
        <v>60</v>
      </c>
    </row>
    <row r="11" spans="2:15" s="38" customFormat="1" ht="23.25" customHeight="1">
      <c r="B11" s="84"/>
      <c r="H11" s="32"/>
      <c r="I11" s="24"/>
      <c r="J11" s="24"/>
      <c r="K11" s="33"/>
      <c r="L11" s="36"/>
      <c r="M11" s="141" t="s">
        <v>18</v>
      </c>
      <c r="O11" s="38" t="s">
        <v>80</v>
      </c>
    </row>
    <row r="12" spans="2:15" s="38" customFormat="1" ht="7.5" customHeight="1">
      <c r="B12" s="48"/>
      <c r="C12" s="68"/>
      <c r="G12" s="68"/>
      <c r="H12" s="68"/>
      <c r="I12" s="68"/>
      <c r="J12" s="68"/>
      <c r="L12" s="23"/>
      <c r="O12" s="38" t="s">
        <v>81</v>
      </c>
    </row>
    <row r="13" spans="2:15" s="38" customFormat="1" ht="25.5" customHeight="1">
      <c r="B13" s="36" t="s">
        <v>77</v>
      </c>
      <c r="C13" s="67"/>
      <c r="D13" s="37"/>
      <c r="E13" s="37"/>
      <c r="F13" s="37"/>
      <c r="G13" s="67"/>
      <c r="H13" s="67"/>
      <c r="I13" s="67"/>
      <c r="J13" s="68"/>
      <c r="L13" s="35"/>
      <c r="M13" s="150"/>
      <c r="O13" s="141" t="s">
        <v>0</v>
      </c>
    </row>
    <row r="14" spans="2:15" s="38" customFormat="1" ht="24" customHeight="1">
      <c r="B14" s="87">
        <v>0.4166666666666667</v>
      </c>
      <c r="C14" s="83" t="str">
        <f>M10</f>
        <v>マリソル松島</v>
      </c>
      <c r="D14" s="56">
        <v>0</v>
      </c>
      <c r="E14" s="32" t="s">
        <v>34</v>
      </c>
      <c r="F14" s="56">
        <v>5</v>
      </c>
      <c r="G14" s="83" t="str">
        <f>M9</f>
        <v>中野FC</v>
      </c>
      <c r="H14" s="32" t="s">
        <v>3</v>
      </c>
      <c r="I14" s="24" t="str">
        <f>M7</f>
        <v>塩釜ＦＣ</v>
      </c>
      <c r="J14" s="24"/>
      <c r="K14" s="33"/>
      <c r="L14" s="35"/>
      <c r="M14" s="83"/>
      <c r="O14" s="141" t="s">
        <v>17</v>
      </c>
    </row>
    <row r="15" spans="2:15" s="38" customFormat="1" ht="24" customHeight="1">
      <c r="B15" s="84">
        <v>0.4583333333333333</v>
      </c>
      <c r="C15" s="83" t="str">
        <f>M7</f>
        <v>塩釜ＦＣ</v>
      </c>
      <c r="D15" s="56">
        <v>7</v>
      </c>
      <c r="E15" s="32" t="s">
        <v>34</v>
      </c>
      <c r="F15" s="56">
        <v>0</v>
      </c>
      <c r="G15" s="83" t="str">
        <f>M11</f>
        <v>利府グランディ</v>
      </c>
      <c r="H15" s="32" t="s">
        <v>3</v>
      </c>
      <c r="I15" s="24" t="str">
        <f>M9</f>
        <v>中野FC</v>
      </c>
      <c r="J15" s="24"/>
      <c r="K15" s="33"/>
      <c r="L15" s="35"/>
      <c r="M15" s="83"/>
      <c r="O15" s="141" t="s">
        <v>57</v>
      </c>
    </row>
    <row r="16" spans="2:15" ht="24" customHeight="1">
      <c r="B16" s="84">
        <v>0.5</v>
      </c>
      <c r="C16" s="83" t="str">
        <f>M8</f>
        <v>高砂SS</v>
      </c>
      <c r="D16" s="56">
        <v>3</v>
      </c>
      <c r="E16" s="32" t="s">
        <v>34</v>
      </c>
      <c r="F16" s="56">
        <v>4</v>
      </c>
      <c r="G16" s="83" t="str">
        <f>M9</f>
        <v>中野FC</v>
      </c>
      <c r="H16" s="32" t="s">
        <v>3</v>
      </c>
      <c r="I16" s="24" t="str">
        <f>M11</f>
        <v>利府グランディ</v>
      </c>
      <c r="J16" s="24"/>
      <c r="M16" s="83"/>
      <c r="O16" s="141" t="s">
        <v>82</v>
      </c>
    </row>
    <row r="17" spans="2:15" ht="24" customHeight="1">
      <c r="B17" s="84">
        <v>0.5416666666666666</v>
      </c>
      <c r="C17" s="83" t="str">
        <f>M10</f>
        <v>マリソル松島</v>
      </c>
      <c r="D17" s="56">
        <v>1</v>
      </c>
      <c r="E17" s="32" t="s">
        <v>34</v>
      </c>
      <c r="F17" s="56">
        <v>2</v>
      </c>
      <c r="G17" s="83" t="str">
        <f>M11</f>
        <v>利府グランディ</v>
      </c>
      <c r="H17" s="32" t="s">
        <v>3</v>
      </c>
      <c r="I17" s="24" t="str">
        <f>M8</f>
        <v>高砂SS</v>
      </c>
      <c r="J17" s="24"/>
      <c r="K17" s="37"/>
      <c r="L17" s="36"/>
      <c r="M17" s="83"/>
      <c r="O17" s="141" t="s">
        <v>61</v>
      </c>
    </row>
    <row r="18" spans="2:15" ht="24" customHeight="1">
      <c r="B18" s="84">
        <v>0.5833333333333334</v>
      </c>
      <c r="C18" s="83" t="str">
        <f>M7</f>
        <v>塩釜ＦＣ</v>
      </c>
      <c r="D18" s="56">
        <v>6</v>
      </c>
      <c r="E18" s="32" t="s">
        <v>34</v>
      </c>
      <c r="F18" s="56">
        <v>1</v>
      </c>
      <c r="G18" s="83" t="str">
        <f>M8</f>
        <v>高砂SS</v>
      </c>
      <c r="H18" s="32" t="s">
        <v>3</v>
      </c>
      <c r="I18" s="24" t="str">
        <f>M10</f>
        <v>マリソル松島</v>
      </c>
      <c r="J18" s="24"/>
      <c r="K18" s="43"/>
      <c r="L18" s="42"/>
      <c r="M18" s="83"/>
      <c r="O18" s="141" t="s">
        <v>62</v>
      </c>
    </row>
    <row r="19" ht="14.25">
      <c r="M19" s="83"/>
    </row>
    <row r="20" ht="14.25">
      <c r="M20" s="151"/>
    </row>
    <row r="21" spans="1:10" ht="27.75" customHeight="1">
      <c r="A21" s="45" t="s">
        <v>74</v>
      </c>
      <c r="B21" s="38"/>
      <c r="C21" s="37"/>
      <c r="D21" s="37"/>
      <c r="E21" s="37"/>
      <c r="F21" s="37"/>
      <c r="G21" s="37"/>
      <c r="H21" s="37"/>
      <c r="I21" s="77"/>
      <c r="J21" s="77"/>
    </row>
    <row r="22" spans="1:10" ht="27.75" customHeight="1">
      <c r="A22" s="45" t="s">
        <v>73</v>
      </c>
      <c r="B22" s="38"/>
      <c r="C22" s="37"/>
      <c r="D22" s="37"/>
      <c r="E22" s="37"/>
      <c r="F22" s="37"/>
      <c r="G22" s="37"/>
      <c r="H22" s="37"/>
      <c r="I22" s="77"/>
      <c r="J22" s="77"/>
    </row>
    <row r="23" spans="1:10" ht="27.75" customHeight="1">
      <c r="A23" s="45" t="s">
        <v>1</v>
      </c>
      <c r="B23" s="38"/>
      <c r="C23" s="24"/>
      <c r="D23" s="32"/>
      <c r="E23" s="33"/>
      <c r="F23" s="32"/>
      <c r="G23" s="24"/>
      <c r="H23" s="34"/>
      <c r="I23" s="24"/>
      <c r="J23" s="24"/>
    </row>
    <row r="24" spans="1:10" ht="27.75" customHeight="1">
      <c r="A24" s="45" t="s">
        <v>2</v>
      </c>
      <c r="B24" s="38"/>
      <c r="C24" s="24"/>
      <c r="D24" s="32"/>
      <c r="E24" s="33"/>
      <c r="F24" s="32"/>
      <c r="G24" s="24"/>
      <c r="H24" s="34"/>
      <c r="I24" s="24"/>
      <c r="J24" s="24"/>
    </row>
    <row r="25" spans="1:10" ht="27.75" customHeight="1">
      <c r="A25" s="45" t="s">
        <v>19</v>
      </c>
      <c r="B25" s="38"/>
      <c r="C25" s="24"/>
      <c r="D25" s="32"/>
      <c r="E25" s="33"/>
      <c r="F25" s="32"/>
      <c r="G25" s="24"/>
      <c r="H25" s="34"/>
      <c r="I25" s="24"/>
      <c r="J25" s="24"/>
    </row>
    <row r="26" spans="1:10" ht="27.75" customHeight="1">
      <c r="A26" s="45" t="s">
        <v>25</v>
      </c>
      <c r="B26" s="38"/>
      <c r="C26" s="24"/>
      <c r="D26" s="32"/>
      <c r="E26" s="33"/>
      <c r="F26" s="32"/>
      <c r="G26" s="24"/>
      <c r="H26" s="34"/>
      <c r="I26" s="24"/>
      <c r="J26" s="81"/>
    </row>
    <row r="27" ht="24" customHeight="1"/>
    <row r="28" ht="24" customHeight="1"/>
    <row r="29" spans="2:9" ht="24" customHeight="1">
      <c r="B29" s="143" t="s">
        <v>67</v>
      </c>
      <c r="C29" s="141" t="s">
        <v>56</v>
      </c>
      <c r="E29" s="160" t="s">
        <v>70</v>
      </c>
      <c r="F29" s="161"/>
      <c r="G29" s="144" t="s">
        <v>60</v>
      </c>
      <c r="I29" s="143"/>
    </row>
    <row r="30" spans="2:7" ht="24" customHeight="1">
      <c r="B30" s="143" t="s">
        <v>69</v>
      </c>
      <c r="C30" s="144" t="s">
        <v>72</v>
      </c>
      <c r="E30" s="160" t="s">
        <v>70</v>
      </c>
      <c r="F30" s="161"/>
      <c r="G30" s="141" t="s">
        <v>61</v>
      </c>
    </row>
    <row r="31" spans="2:11" ht="24" customHeight="1">
      <c r="B31" s="143" t="s">
        <v>69</v>
      </c>
      <c r="C31" s="141" t="s">
        <v>55</v>
      </c>
      <c r="E31" s="160" t="s">
        <v>70</v>
      </c>
      <c r="F31" s="161"/>
      <c r="G31" s="141" t="s">
        <v>62</v>
      </c>
      <c r="K31" s="83"/>
    </row>
    <row r="32" spans="2:7" ht="24" customHeight="1">
      <c r="B32" s="143" t="s">
        <v>69</v>
      </c>
      <c r="C32" s="141" t="s">
        <v>18</v>
      </c>
      <c r="E32" s="160" t="s">
        <v>68</v>
      </c>
      <c r="F32" s="161"/>
      <c r="G32" s="141" t="s">
        <v>59</v>
      </c>
    </row>
    <row r="33" spans="2:9" ht="24" customHeight="1">
      <c r="B33" s="143" t="s">
        <v>69</v>
      </c>
      <c r="C33" s="141" t="s">
        <v>17</v>
      </c>
      <c r="E33" s="160" t="s">
        <v>68</v>
      </c>
      <c r="F33" s="161"/>
      <c r="G33" s="141" t="s">
        <v>58</v>
      </c>
      <c r="I33" s="143"/>
    </row>
    <row r="34" spans="5:7" ht="24" customHeight="1">
      <c r="E34" s="160" t="s">
        <v>71</v>
      </c>
      <c r="F34" s="161"/>
      <c r="G34" s="145" t="s">
        <v>57</v>
      </c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/>
  <mergeCells count="8">
    <mergeCell ref="E34:F34"/>
    <mergeCell ref="E32:F32"/>
    <mergeCell ref="E30:F30"/>
    <mergeCell ref="E31:F31"/>
    <mergeCell ref="B3:C3"/>
    <mergeCell ref="A1:J1"/>
    <mergeCell ref="E29:F29"/>
    <mergeCell ref="E33:F33"/>
  </mergeCells>
  <dataValidations count="1">
    <dataValidation type="list" allowBlank="1" showInputMessage="1" showErrorMessage="1" sqref="M7:M11">
      <formula1>$O$6:$O$18</formula1>
    </dataValidation>
  </dataValidations>
  <printOptions/>
  <pageMargins left="0.41" right="0.55" top="0.68" bottom="0.43" header="0.52" footer="0.3"/>
  <pageSetup horizontalDpi="300" verticalDpi="300" orientation="portrait" paperSize="9" r:id="rId1"/>
  <ignoredErrors>
    <ignoredError sqref="C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85" zoomScaleNormal="85" zoomScaleSheetLayoutView="75" zoomScalePageLayoutView="0" workbookViewId="0" topLeftCell="A5">
      <selection activeCell="I34" sqref="I34:J34"/>
    </sheetView>
  </sheetViews>
  <sheetFormatPr defaultColWidth="9.00390625" defaultRowHeight="13.5"/>
  <cols>
    <col min="1" max="1" width="5.625" style="1" customWidth="1"/>
    <col min="2" max="2" width="7.375" style="3" customWidth="1"/>
    <col min="3" max="3" width="15.50390625" style="1" customWidth="1"/>
    <col min="4" max="4" width="4.75390625" style="2" customWidth="1"/>
    <col min="5" max="5" width="4.00390625" style="1" customWidth="1"/>
    <col min="6" max="6" width="5.25390625" style="2" customWidth="1"/>
    <col min="7" max="7" width="15.50390625" style="1" customWidth="1"/>
    <col min="8" max="8" width="7.50390625" style="1" customWidth="1"/>
    <col min="9" max="9" width="11.625" style="82" customWidth="1"/>
    <col min="10" max="10" width="13.625" style="100" customWidth="1"/>
    <col min="11" max="11" width="9.00390625" style="1" customWidth="1"/>
    <col min="12" max="12" width="22.875" style="91" customWidth="1"/>
    <col min="13" max="13" width="10.75390625" style="1" customWidth="1"/>
    <col min="14" max="16384" width="9.00390625" style="1" customWidth="1"/>
  </cols>
  <sheetData>
    <row r="1" spans="1:13" s="20" customFormat="1" ht="27.75" customHeight="1">
      <c r="A1" s="159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57"/>
      <c r="L1" s="92"/>
      <c r="M1" s="57"/>
    </row>
    <row r="2" spans="2:13" s="41" customFormat="1" ht="9" customHeight="1">
      <c r="B2" s="39"/>
      <c r="C2" s="40"/>
      <c r="D2" s="40"/>
      <c r="E2" s="40"/>
      <c r="F2" s="40"/>
      <c r="G2" s="40"/>
      <c r="H2" s="40"/>
      <c r="I2" s="78"/>
      <c r="J2" s="97"/>
      <c r="K2" s="40"/>
      <c r="L2" s="93"/>
      <c r="M2" s="40"/>
    </row>
    <row r="3" spans="2:13" s="44" customFormat="1" ht="21" customHeight="1">
      <c r="B3" s="158" t="s">
        <v>24</v>
      </c>
      <c r="C3" s="158"/>
      <c r="D3" s="56"/>
      <c r="E3" s="56"/>
      <c r="F3" s="56"/>
      <c r="G3" s="56"/>
      <c r="H3" s="56"/>
      <c r="I3" s="79"/>
      <c r="J3" s="79"/>
      <c r="K3" s="56"/>
      <c r="L3" s="94"/>
      <c r="M3" s="58"/>
    </row>
    <row r="4" spans="1:13" s="44" customFormat="1" ht="32.25" customHeight="1">
      <c r="A4" s="38"/>
      <c r="B4" s="36" t="s">
        <v>78</v>
      </c>
      <c r="C4" s="37"/>
      <c r="D4" s="37"/>
      <c r="E4" s="37"/>
      <c r="F4" s="37"/>
      <c r="G4" s="37"/>
      <c r="H4" s="37"/>
      <c r="I4" s="77"/>
      <c r="J4" s="98"/>
      <c r="K4" s="37"/>
      <c r="L4" s="32"/>
      <c r="M4" s="56"/>
    </row>
    <row r="5" spans="2:13" s="38" customFormat="1" ht="21" customHeight="1">
      <c r="B5" s="36"/>
      <c r="C5" s="37"/>
      <c r="D5" s="37"/>
      <c r="E5" s="37"/>
      <c r="F5" s="37"/>
      <c r="G5" s="37"/>
      <c r="H5" s="37"/>
      <c r="I5" s="103" t="s">
        <v>75</v>
      </c>
      <c r="J5" s="103"/>
      <c r="K5" s="37"/>
      <c r="L5" s="95"/>
      <c r="M5" s="37"/>
    </row>
    <row r="6" spans="2:14" s="38" customFormat="1" ht="26.25" customHeight="1">
      <c r="B6" s="87">
        <v>0.6041666666666666</v>
      </c>
      <c r="C6" s="83" t="str">
        <f>L9</f>
        <v>FCクォーレ</v>
      </c>
      <c r="D6" s="44">
        <v>0</v>
      </c>
      <c r="E6" s="32" t="s">
        <v>34</v>
      </c>
      <c r="F6" s="44">
        <v>4</v>
      </c>
      <c r="G6" s="83" t="str">
        <f>L8</f>
        <v>古川杉の子</v>
      </c>
      <c r="H6" s="32" t="s">
        <v>3</v>
      </c>
      <c r="I6" s="24" t="str">
        <f>G7</f>
        <v>館キッカーズ</v>
      </c>
      <c r="J6" s="24"/>
      <c r="K6" s="22"/>
      <c r="L6" s="140" t="s">
        <v>35</v>
      </c>
      <c r="M6" s="37"/>
      <c r="N6" s="141" t="s">
        <v>56</v>
      </c>
    </row>
    <row r="7" spans="2:14" s="38" customFormat="1" ht="26.25" customHeight="1">
      <c r="B7" s="87">
        <v>0.6458333333333334</v>
      </c>
      <c r="C7" s="83" t="str">
        <f>L7</f>
        <v>多賀城FC</v>
      </c>
      <c r="D7" s="56">
        <v>10</v>
      </c>
      <c r="E7" s="32" t="s">
        <v>34</v>
      </c>
      <c r="F7" s="56">
        <v>0</v>
      </c>
      <c r="G7" s="83" t="str">
        <f>L10</f>
        <v>館キッカーズ</v>
      </c>
      <c r="H7" s="32" t="s">
        <v>3</v>
      </c>
      <c r="I7" s="24" t="str">
        <f>G6</f>
        <v>古川杉の子</v>
      </c>
      <c r="J7" s="24"/>
      <c r="K7" s="33"/>
      <c r="L7" s="141" t="s">
        <v>55</v>
      </c>
      <c r="M7" s="24"/>
      <c r="N7" s="141" t="s">
        <v>58</v>
      </c>
    </row>
    <row r="8" spans="2:14" s="38" customFormat="1" ht="26.25" customHeight="1">
      <c r="B8" s="84"/>
      <c r="H8" s="32"/>
      <c r="I8" s="24"/>
      <c r="J8" s="24"/>
      <c r="K8" s="33"/>
      <c r="L8" s="141" t="s">
        <v>57</v>
      </c>
      <c r="M8" s="24"/>
      <c r="N8" s="141" t="s">
        <v>55</v>
      </c>
    </row>
    <row r="9" spans="2:14" s="38" customFormat="1" ht="26.25" customHeight="1">
      <c r="B9" s="84"/>
      <c r="C9" s="83"/>
      <c r="D9" s="44"/>
      <c r="E9" s="32"/>
      <c r="F9" s="44"/>
      <c r="G9" s="83"/>
      <c r="H9" s="32"/>
      <c r="I9" s="24"/>
      <c r="J9" s="24"/>
      <c r="K9" s="22"/>
      <c r="L9" s="141" t="s">
        <v>87</v>
      </c>
      <c r="M9" s="24"/>
      <c r="N9" s="141" t="s">
        <v>18</v>
      </c>
    </row>
    <row r="10" spans="2:14" s="38" customFormat="1" ht="26.25" customHeight="1">
      <c r="B10" s="84"/>
      <c r="C10" s="83"/>
      <c r="D10" s="56"/>
      <c r="E10" s="32"/>
      <c r="F10" s="56"/>
      <c r="G10" s="83"/>
      <c r="H10" s="32"/>
      <c r="I10" s="24"/>
      <c r="J10" s="24"/>
      <c r="K10" s="22"/>
      <c r="L10" s="141" t="s">
        <v>56</v>
      </c>
      <c r="M10" s="24"/>
      <c r="N10" s="141" t="s">
        <v>60</v>
      </c>
    </row>
    <row r="11" spans="2:14" s="38" customFormat="1" ht="26.25" customHeight="1">
      <c r="B11" s="84"/>
      <c r="H11" s="32"/>
      <c r="I11" s="24"/>
      <c r="J11" s="24"/>
      <c r="K11" s="33"/>
      <c r="L11" s="149"/>
      <c r="M11" s="24"/>
      <c r="N11" s="38" t="s">
        <v>80</v>
      </c>
    </row>
    <row r="12" spans="2:14" s="38" customFormat="1" ht="30.75" customHeight="1">
      <c r="B12" s="84"/>
      <c r="H12" s="32"/>
      <c r="I12" s="96"/>
      <c r="J12" s="81"/>
      <c r="L12" s="83"/>
      <c r="M12" s="37"/>
      <c r="N12" s="38" t="s">
        <v>81</v>
      </c>
    </row>
    <row r="13" spans="2:14" s="38" customFormat="1" ht="30.75" customHeight="1">
      <c r="B13" s="48"/>
      <c r="C13" s="83"/>
      <c r="D13" s="56"/>
      <c r="E13" s="32"/>
      <c r="F13" s="56"/>
      <c r="G13" s="83"/>
      <c r="I13" s="80"/>
      <c r="J13" s="99"/>
      <c r="L13" s="83"/>
      <c r="M13" s="37"/>
      <c r="N13" s="141" t="s">
        <v>0</v>
      </c>
    </row>
    <row r="14" spans="1:14" s="38" customFormat="1" ht="23.25" customHeight="1">
      <c r="A14" s="1"/>
      <c r="B14" s="36" t="s">
        <v>79</v>
      </c>
      <c r="H14" s="32"/>
      <c r="I14" s="24"/>
      <c r="J14" s="24"/>
      <c r="K14" s="43"/>
      <c r="L14" s="23"/>
      <c r="M14" s="24"/>
      <c r="N14" s="141" t="s">
        <v>17</v>
      </c>
    </row>
    <row r="15" spans="2:14" s="38" customFormat="1" ht="31.5" customHeight="1">
      <c r="B15" s="87">
        <v>0.4166666666666667</v>
      </c>
      <c r="C15" s="83" t="str">
        <f>L7</f>
        <v>多賀城FC</v>
      </c>
      <c r="D15" s="56">
        <v>7</v>
      </c>
      <c r="E15" s="32" t="s">
        <v>34</v>
      </c>
      <c r="F15" s="56">
        <v>0</v>
      </c>
      <c r="G15" s="83" t="str">
        <f>L8</f>
        <v>古川杉の子</v>
      </c>
      <c r="H15" s="32" t="s">
        <v>3</v>
      </c>
      <c r="I15" s="81" t="str">
        <f>C16</f>
        <v>FCクォーレ</v>
      </c>
      <c r="J15" s="81"/>
      <c r="K15" s="22"/>
      <c r="L15" s="35"/>
      <c r="M15" s="24"/>
      <c r="N15" s="141" t="s">
        <v>57</v>
      </c>
    </row>
    <row r="16" spans="2:14" s="38" customFormat="1" ht="31.5" customHeight="1">
      <c r="B16" s="87">
        <v>0.4583333333333333</v>
      </c>
      <c r="C16" s="83" t="str">
        <f>L9</f>
        <v>FCクォーレ</v>
      </c>
      <c r="D16" s="56">
        <v>2</v>
      </c>
      <c r="E16" s="32" t="s">
        <v>34</v>
      </c>
      <c r="F16" s="56">
        <v>0</v>
      </c>
      <c r="G16" s="83" t="str">
        <f>L10</f>
        <v>館キッカーズ</v>
      </c>
      <c r="H16" s="32" t="s">
        <v>3</v>
      </c>
      <c r="I16" s="24" t="str">
        <f>L7</f>
        <v>多賀城FC</v>
      </c>
      <c r="J16" s="81"/>
      <c r="K16" s="33"/>
      <c r="L16" s="35"/>
      <c r="M16" s="24"/>
      <c r="N16" s="141" t="s">
        <v>82</v>
      </c>
    </row>
    <row r="17" spans="1:14" ht="31.5" customHeight="1">
      <c r="A17" s="38"/>
      <c r="B17" s="87">
        <v>0.5</v>
      </c>
      <c r="D17" s="1"/>
      <c r="F17" s="1"/>
      <c r="I17" s="1"/>
      <c r="J17" s="1"/>
      <c r="K17" s="33"/>
      <c r="N17" s="141" t="s">
        <v>61</v>
      </c>
    </row>
    <row r="18" spans="1:14" ht="31.5" customHeight="1">
      <c r="A18" s="38"/>
      <c r="B18" s="84">
        <v>0.5416666666666666</v>
      </c>
      <c r="C18" s="83" t="str">
        <f>L9</f>
        <v>FCクォーレ</v>
      </c>
      <c r="D18" s="56">
        <v>0</v>
      </c>
      <c r="E18" s="32" t="s">
        <v>34</v>
      </c>
      <c r="F18" s="56">
        <v>6</v>
      </c>
      <c r="G18" s="83" t="str">
        <f>L7</f>
        <v>多賀城FC</v>
      </c>
      <c r="H18" s="32" t="s">
        <v>3</v>
      </c>
      <c r="I18" s="24" t="str">
        <f>C19</f>
        <v>古川杉の子</v>
      </c>
      <c r="J18" s="24"/>
      <c r="K18" s="33"/>
      <c r="N18" s="141" t="s">
        <v>62</v>
      </c>
    </row>
    <row r="19" spans="1:11" ht="31.5" customHeight="1">
      <c r="A19" s="38"/>
      <c r="B19" s="84">
        <v>0.5833333333333334</v>
      </c>
      <c r="C19" s="83" t="str">
        <f>L8</f>
        <v>古川杉の子</v>
      </c>
      <c r="D19" s="56">
        <v>7</v>
      </c>
      <c r="E19" s="32" t="s">
        <v>34</v>
      </c>
      <c r="F19" s="56">
        <v>3</v>
      </c>
      <c r="G19" s="83" t="str">
        <f>L10</f>
        <v>館キッカーズ</v>
      </c>
      <c r="H19" s="32" t="s">
        <v>3</v>
      </c>
      <c r="I19" s="24" t="str">
        <f>L9</f>
        <v>FCクォーレ</v>
      </c>
      <c r="J19" s="24"/>
      <c r="K19" s="37"/>
    </row>
    <row r="20" spans="10:13" s="38" customFormat="1" ht="24.75" customHeight="1">
      <c r="J20" s="68"/>
      <c r="K20" s="37"/>
      <c r="L20" s="95"/>
      <c r="M20" s="37"/>
    </row>
    <row r="21" spans="10:13" s="38" customFormat="1" ht="24.75" customHeight="1">
      <c r="J21" s="68"/>
      <c r="K21" s="37"/>
      <c r="L21" s="95"/>
      <c r="M21" s="37"/>
    </row>
    <row r="22" spans="10:13" s="38" customFormat="1" ht="24.75" customHeight="1">
      <c r="J22" s="68"/>
      <c r="K22" s="22"/>
      <c r="L22" s="23"/>
      <c r="M22" s="24"/>
    </row>
    <row r="23" spans="10:13" s="38" customFormat="1" ht="24.75" customHeight="1">
      <c r="J23" s="68"/>
      <c r="K23" s="33"/>
      <c r="L23" s="35"/>
      <c r="M23" s="24"/>
    </row>
    <row r="24" spans="10:13" s="38" customFormat="1" ht="24.75" customHeight="1">
      <c r="J24" s="68"/>
      <c r="K24" s="33"/>
      <c r="L24" s="35"/>
      <c r="M24" s="24"/>
    </row>
    <row r="25" spans="10:13" s="38" customFormat="1" ht="24.75" customHeight="1">
      <c r="J25" s="68"/>
      <c r="K25" s="33"/>
      <c r="L25" s="35"/>
      <c r="M25" s="24"/>
    </row>
    <row r="26" spans="1:13" s="38" customFormat="1" ht="21" customHeight="1">
      <c r="A26" s="45"/>
      <c r="C26" s="37"/>
      <c r="D26" s="37"/>
      <c r="E26" s="37"/>
      <c r="F26" s="37"/>
      <c r="G26" s="37"/>
      <c r="H26" s="37"/>
      <c r="I26" s="77"/>
      <c r="J26" s="98"/>
      <c r="K26" s="37"/>
      <c r="L26" s="95"/>
      <c r="M26" s="37"/>
    </row>
    <row r="27" spans="1:13" s="38" customFormat="1" ht="21" customHeight="1">
      <c r="A27" s="45"/>
      <c r="C27" s="37"/>
      <c r="D27" s="37"/>
      <c r="E27" s="37"/>
      <c r="F27" s="37"/>
      <c r="G27" s="37"/>
      <c r="H27" s="37"/>
      <c r="I27" s="77"/>
      <c r="J27" s="98"/>
      <c r="K27" s="37"/>
      <c r="L27" s="95"/>
      <c r="M27" s="37"/>
    </row>
  </sheetData>
  <sheetProtection/>
  <mergeCells count="2">
    <mergeCell ref="B3:C3"/>
    <mergeCell ref="A1:J1"/>
  </mergeCells>
  <dataValidations count="1">
    <dataValidation type="list" allowBlank="1" showInputMessage="1" showErrorMessage="1" sqref="L7:L10">
      <formula1>$N$6:$N$18</formula1>
    </dataValidation>
  </dataValidations>
  <printOptions/>
  <pageMargins left="0.6299212598425197" right="0.3937007874015748" top="0.44" bottom="0.6" header="0.28" footer="0.55"/>
  <pageSetup horizontalDpi="300" verticalDpi="300" orientation="portrait" paperSize="9" r:id="rId1"/>
  <ignoredErrors>
    <ignoredError sqref="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"/>
  <sheetViews>
    <sheetView showGridLines="0" zoomScale="75" zoomScaleNormal="75" zoomScaleSheetLayoutView="70" zoomScalePageLayoutView="0" workbookViewId="0" topLeftCell="A1">
      <selection activeCell="I34" sqref="I34:J34"/>
    </sheetView>
  </sheetViews>
  <sheetFormatPr defaultColWidth="9.00390625" defaultRowHeight="35.25" customHeight="1"/>
  <cols>
    <col min="1" max="1" width="16.375" style="7" customWidth="1"/>
    <col min="2" max="21" width="4.25390625" style="7" customWidth="1"/>
    <col min="22" max="29" width="5.50390625" style="7" customWidth="1"/>
    <col min="30" max="16384" width="9.00390625" style="7" customWidth="1"/>
  </cols>
  <sheetData>
    <row r="1" spans="1:29" ht="35.25" customHeight="1">
      <c r="A1" s="165" t="s">
        <v>64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1:29" ht="35.25" customHeight="1" thickBot="1">
      <c r="A2" s="55"/>
      <c r="B2" s="170" t="s">
        <v>22</v>
      </c>
      <c r="C2" s="170"/>
      <c r="D2" s="170"/>
      <c r="E2" s="17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69"/>
      <c r="W2" s="169"/>
      <c r="X2" s="169"/>
      <c r="Y2" s="169"/>
      <c r="Z2" s="169"/>
      <c r="AA2" s="169"/>
      <c r="AB2" s="169"/>
      <c r="AC2" s="21"/>
    </row>
    <row r="3" spans="1:29" ht="33" customHeight="1" thickBot="1">
      <c r="A3" s="4"/>
      <c r="B3" s="166" t="str">
        <f>'組合せ表Ａ'!M7</f>
        <v>塩釜ＦＣ</v>
      </c>
      <c r="C3" s="167"/>
      <c r="D3" s="167"/>
      <c r="E3" s="168"/>
      <c r="F3" s="166" t="str">
        <f>'組合せ表Ａ'!M10</f>
        <v>マリソル松島</v>
      </c>
      <c r="G3" s="167"/>
      <c r="H3" s="167"/>
      <c r="I3" s="167"/>
      <c r="J3" s="166" t="str">
        <f>'組合せ表Ａ'!M8</f>
        <v>高砂SS</v>
      </c>
      <c r="K3" s="167"/>
      <c r="L3" s="167"/>
      <c r="M3" s="168"/>
      <c r="N3" s="166" t="str">
        <f>'組合せ表Ａ'!M11</f>
        <v>利府グランディ</v>
      </c>
      <c r="O3" s="167"/>
      <c r="P3" s="167"/>
      <c r="Q3" s="168"/>
      <c r="R3" s="166" t="str">
        <f>'組合せ表Ａ'!M9</f>
        <v>中野FC</v>
      </c>
      <c r="S3" s="167"/>
      <c r="T3" s="167"/>
      <c r="U3" s="168"/>
      <c r="V3" s="62" t="s">
        <v>4</v>
      </c>
      <c r="W3" s="5" t="s">
        <v>5</v>
      </c>
      <c r="X3" s="5" t="s">
        <v>6</v>
      </c>
      <c r="Y3" s="5" t="s">
        <v>7</v>
      </c>
      <c r="Z3" s="5" t="s">
        <v>8</v>
      </c>
      <c r="AA3" s="5" t="s">
        <v>9</v>
      </c>
      <c r="AB3" s="5" t="s">
        <v>10</v>
      </c>
      <c r="AC3" s="6" t="s">
        <v>11</v>
      </c>
    </row>
    <row r="4" spans="1:29" ht="33" customHeight="1">
      <c r="A4" s="9" t="str">
        <f>B3</f>
        <v>塩釜ＦＣ</v>
      </c>
      <c r="B4" s="162"/>
      <c r="C4" s="163"/>
      <c r="D4" s="163"/>
      <c r="E4" s="164"/>
      <c r="F4" s="13" t="s">
        <v>93</v>
      </c>
      <c r="G4" s="14">
        <f>'組合せ表Ａ'!D6</f>
        <v>1</v>
      </c>
      <c r="H4" s="14" t="s">
        <v>16</v>
      </c>
      <c r="I4" s="25">
        <f>'組合せ表Ａ'!F6</f>
        <v>0</v>
      </c>
      <c r="J4" s="13" t="s">
        <v>99</v>
      </c>
      <c r="K4" s="14">
        <f>'組合せ表Ａ'!D18</f>
        <v>6</v>
      </c>
      <c r="L4" s="14" t="s">
        <v>16</v>
      </c>
      <c r="M4" s="25">
        <f>'組合せ表Ａ'!F18</f>
        <v>1</v>
      </c>
      <c r="N4" s="13" t="s">
        <v>99</v>
      </c>
      <c r="O4" s="14">
        <f>'組合せ表Ａ'!D15</f>
        <v>7</v>
      </c>
      <c r="P4" s="14" t="s">
        <v>16</v>
      </c>
      <c r="Q4" s="25">
        <f>'組合せ表Ａ'!F15</f>
        <v>0</v>
      </c>
      <c r="R4" s="16" t="s">
        <v>94</v>
      </c>
      <c r="S4" s="16">
        <f>'組合せ表Ａ'!D8</f>
        <v>3</v>
      </c>
      <c r="T4" s="16" t="s">
        <v>16</v>
      </c>
      <c r="U4" s="26">
        <f>'組合せ表Ａ'!F8</f>
        <v>0</v>
      </c>
      <c r="V4" s="71">
        <f>SUM((W4*3)+(X4*1))</f>
        <v>12</v>
      </c>
      <c r="W4" s="72">
        <f>COUNTIF(B4:U4,"○")</f>
        <v>4</v>
      </c>
      <c r="X4" s="72">
        <f>COUNTIF(B4:U4,"△")</f>
        <v>0</v>
      </c>
      <c r="Y4" s="72">
        <f>COUNTIF(B4:U4,"●")</f>
        <v>0</v>
      </c>
      <c r="Z4" s="29">
        <f>SUM(C4,G4,K4,O4,,S4)</f>
        <v>17</v>
      </c>
      <c r="AA4" s="29">
        <f>SUM(E4,I4,M4,Q4,U4)</f>
        <v>1</v>
      </c>
      <c r="AB4" s="29">
        <f>SUM(Z4-AA4)</f>
        <v>16</v>
      </c>
      <c r="AC4" s="148">
        <v>1</v>
      </c>
    </row>
    <row r="5" spans="1:29" ht="33" customHeight="1">
      <c r="A5" s="64" t="str">
        <f>F3</f>
        <v>マリソル松島</v>
      </c>
      <c r="B5" s="15" t="s">
        <v>95</v>
      </c>
      <c r="C5" s="16">
        <f>I4</f>
        <v>0</v>
      </c>
      <c r="D5" s="16" t="s">
        <v>16</v>
      </c>
      <c r="E5" s="26">
        <f>G4</f>
        <v>1</v>
      </c>
      <c r="F5" s="172"/>
      <c r="G5" s="173"/>
      <c r="H5" s="173"/>
      <c r="I5" s="174"/>
      <c r="J5" s="19" t="s">
        <v>96</v>
      </c>
      <c r="K5" s="16">
        <f>'組合せ表Ａ'!D9</f>
        <v>2</v>
      </c>
      <c r="L5" s="16" t="s">
        <v>16</v>
      </c>
      <c r="M5" s="26">
        <f>'組合せ表Ａ'!F9</f>
        <v>1</v>
      </c>
      <c r="N5" s="19" t="s">
        <v>100</v>
      </c>
      <c r="O5" s="16">
        <f>'組合せ表Ａ'!D17</f>
        <v>1</v>
      </c>
      <c r="P5" s="16" t="s">
        <v>16</v>
      </c>
      <c r="Q5" s="26">
        <f>'組合せ表Ａ'!F17</f>
        <v>2</v>
      </c>
      <c r="R5" s="16" t="s">
        <v>95</v>
      </c>
      <c r="S5" s="16">
        <f>'組合せ表Ａ'!D14</f>
        <v>0</v>
      </c>
      <c r="T5" s="16" t="s">
        <v>16</v>
      </c>
      <c r="U5" s="26">
        <f>'組合せ表Ａ'!F14</f>
        <v>5</v>
      </c>
      <c r="V5" s="30">
        <f>SUM((W5*3)+(X5*1))</f>
        <v>3</v>
      </c>
      <c r="W5" s="31">
        <f>COUNTIF(B5:U5,"○")</f>
        <v>1</v>
      </c>
      <c r="X5" s="31">
        <f>COUNTIF(B5:U5,"△")</f>
        <v>0</v>
      </c>
      <c r="Y5" s="31">
        <f>COUNTIF(B5:U5,"●")</f>
        <v>3</v>
      </c>
      <c r="Z5" s="31">
        <f>SUM(C5,G5,K5,O5,,S5)</f>
        <v>3</v>
      </c>
      <c r="AA5" s="31">
        <f>SUM(E5,I5,M5,Q5,U5)</f>
        <v>9</v>
      </c>
      <c r="AB5" s="31">
        <f>SUM(Z5-AA5)</f>
        <v>-6</v>
      </c>
      <c r="AC5" s="60">
        <v>4</v>
      </c>
    </row>
    <row r="6" spans="1:29" ht="33" customHeight="1">
      <c r="A6" s="8" t="str">
        <f>J3</f>
        <v>高砂SS</v>
      </c>
      <c r="B6" s="15"/>
      <c r="C6" s="16">
        <f>M4</f>
        <v>1</v>
      </c>
      <c r="D6" s="16" t="s">
        <v>21</v>
      </c>
      <c r="E6" s="26">
        <f>K4</f>
        <v>6</v>
      </c>
      <c r="F6" s="65" t="s">
        <v>95</v>
      </c>
      <c r="G6" s="16">
        <f>M5</f>
        <v>1</v>
      </c>
      <c r="H6" s="16" t="s">
        <v>16</v>
      </c>
      <c r="I6" s="26">
        <f>K5</f>
        <v>2</v>
      </c>
      <c r="J6" s="172"/>
      <c r="K6" s="173"/>
      <c r="L6" s="173"/>
      <c r="M6" s="174"/>
      <c r="N6" s="18" t="s">
        <v>97</v>
      </c>
      <c r="O6" s="12">
        <f>'組合せ表Ａ'!D7</f>
        <v>2</v>
      </c>
      <c r="P6" s="12" t="s">
        <v>21</v>
      </c>
      <c r="Q6" s="27">
        <f>'組合せ表Ａ'!F7</f>
        <v>5</v>
      </c>
      <c r="R6" s="18"/>
      <c r="S6" s="16">
        <f>'組合せ表Ａ'!D16</f>
        <v>3</v>
      </c>
      <c r="T6" s="16" t="s">
        <v>16</v>
      </c>
      <c r="U6" s="26">
        <f>'組合せ表Ａ'!F16</f>
        <v>4</v>
      </c>
      <c r="V6" s="74">
        <f>SUM((W6*3)+(X6*1))</f>
        <v>0</v>
      </c>
      <c r="W6" s="75">
        <f>COUNTIF(B6:U6,"○")</f>
        <v>0</v>
      </c>
      <c r="X6" s="75">
        <f>COUNTIF(B6:U6,"△")</f>
        <v>0</v>
      </c>
      <c r="Y6" s="75">
        <f>COUNTIF(B6:U6,"●")</f>
        <v>2</v>
      </c>
      <c r="Z6" s="31">
        <f>SUM(C6,G6,K6,O6,,S6)</f>
        <v>7</v>
      </c>
      <c r="AA6" s="31">
        <f>SUM(E6,I6,M6,Q6,U6)</f>
        <v>17</v>
      </c>
      <c r="AB6" s="31">
        <f>SUM(Z6-AA6)</f>
        <v>-10</v>
      </c>
      <c r="AC6" s="60">
        <v>5</v>
      </c>
    </row>
    <row r="7" spans="1:29" ht="33" customHeight="1">
      <c r="A7" s="9" t="str">
        <f>N3</f>
        <v>利府グランディ</v>
      </c>
      <c r="B7" s="15" t="s">
        <v>95</v>
      </c>
      <c r="C7" s="16">
        <f>Q4</f>
        <v>0</v>
      </c>
      <c r="D7" s="16" t="s">
        <v>16</v>
      </c>
      <c r="E7" s="26">
        <f>O4</f>
        <v>7</v>
      </c>
      <c r="F7" s="18" t="s">
        <v>96</v>
      </c>
      <c r="G7" s="16">
        <f>Q5</f>
        <v>2</v>
      </c>
      <c r="H7" s="16" t="s">
        <v>16</v>
      </c>
      <c r="I7" s="26">
        <f>O5</f>
        <v>1</v>
      </c>
      <c r="J7" s="17" t="s">
        <v>96</v>
      </c>
      <c r="K7" s="16">
        <f>Q6</f>
        <v>5</v>
      </c>
      <c r="L7" s="16" t="s">
        <v>16</v>
      </c>
      <c r="M7" s="26">
        <f>O6</f>
        <v>2</v>
      </c>
      <c r="N7" s="172"/>
      <c r="O7" s="173"/>
      <c r="P7" s="173"/>
      <c r="Q7" s="174"/>
      <c r="R7" s="12" t="s">
        <v>95</v>
      </c>
      <c r="S7" s="16">
        <f>'組合せ表Ａ'!D10</f>
        <v>2</v>
      </c>
      <c r="T7" s="16" t="s">
        <v>16</v>
      </c>
      <c r="U7" s="26">
        <f>'組合せ表Ａ'!F10</f>
        <v>3</v>
      </c>
      <c r="V7" s="30">
        <f>SUM((W7*3)+(X7*1))</f>
        <v>6</v>
      </c>
      <c r="W7" s="31">
        <f>COUNTIF(B7:U7,"○")</f>
        <v>2</v>
      </c>
      <c r="X7" s="31">
        <f>COUNTIF(B7:U7,"△")</f>
        <v>0</v>
      </c>
      <c r="Y7" s="31">
        <f>COUNTIF(B7:U7,"●")</f>
        <v>2</v>
      </c>
      <c r="Z7" s="31">
        <f>SUM(C7,G7,K7,O7,,S7)</f>
        <v>9</v>
      </c>
      <c r="AA7" s="31">
        <f>SUM(E7,I7,M7,Q7,U7)</f>
        <v>13</v>
      </c>
      <c r="AB7" s="31">
        <f>SUM(Z7-AA7)</f>
        <v>-4</v>
      </c>
      <c r="AC7" s="60">
        <v>3</v>
      </c>
    </row>
    <row r="8" spans="1:29" ht="33" customHeight="1" thickBot="1">
      <c r="A8" s="10" t="str">
        <f>R3</f>
        <v>中野FC</v>
      </c>
      <c r="B8" s="49" t="s">
        <v>95</v>
      </c>
      <c r="C8" s="53">
        <f>U4</f>
        <v>0</v>
      </c>
      <c r="D8" s="53" t="s">
        <v>21</v>
      </c>
      <c r="E8" s="54">
        <f>S4</f>
        <v>3</v>
      </c>
      <c r="F8" s="59" t="s">
        <v>96</v>
      </c>
      <c r="G8" s="50">
        <f>U5</f>
        <v>5</v>
      </c>
      <c r="H8" s="50" t="s">
        <v>21</v>
      </c>
      <c r="I8" s="51">
        <f>S5</f>
        <v>0</v>
      </c>
      <c r="J8" s="59" t="s">
        <v>99</v>
      </c>
      <c r="K8" s="50">
        <f>U6</f>
        <v>4</v>
      </c>
      <c r="L8" s="50" t="s">
        <v>16</v>
      </c>
      <c r="M8" s="51">
        <f>S6</f>
        <v>3</v>
      </c>
      <c r="N8" s="52" t="s">
        <v>96</v>
      </c>
      <c r="O8" s="53">
        <f>U7</f>
        <v>3</v>
      </c>
      <c r="P8" s="53" t="s">
        <v>21</v>
      </c>
      <c r="Q8" s="54">
        <f>S7</f>
        <v>2</v>
      </c>
      <c r="R8" s="176"/>
      <c r="S8" s="177"/>
      <c r="T8" s="177"/>
      <c r="U8" s="178"/>
      <c r="V8" s="46">
        <f>SUM((W8*3)+(X8*1))</f>
        <v>9</v>
      </c>
      <c r="W8" s="47">
        <f>COUNTIF(B8:U8,"○")</f>
        <v>3</v>
      </c>
      <c r="X8" s="47">
        <f>COUNTIF(B8:U8,"△")</f>
        <v>0</v>
      </c>
      <c r="Y8" s="47">
        <f>COUNTIF(B8:U8,"●")</f>
        <v>1</v>
      </c>
      <c r="Z8" s="47">
        <f>SUM(C8,G8,K8,O8,,S8)</f>
        <v>12</v>
      </c>
      <c r="AA8" s="47">
        <f>SUM(E8,I8,M8,Q8,U8)</f>
        <v>8</v>
      </c>
      <c r="AB8" s="47">
        <f>SUM(Z8-AA8)</f>
        <v>4</v>
      </c>
      <c r="AC8" s="61">
        <v>2</v>
      </c>
    </row>
    <row r="9" spans="2:28" ht="47.25" customHeight="1" thickBot="1">
      <c r="B9" s="170" t="s">
        <v>23</v>
      </c>
      <c r="C9" s="170"/>
      <c r="D9" s="170"/>
      <c r="E9" s="170"/>
      <c r="V9" s="7">
        <f aca="true" t="shared" si="0" ref="V9:AB9">SUM(V4:V8)</f>
        <v>30</v>
      </c>
      <c r="W9" s="7">
        <f t="shared" si="0"/>
        <v>10</v>
      </c>
      <c r="X9" s="7">
        <f t="shared" si="0"/>
        <v>0</v>
      </c>
      <c r="Y9" s="7">
        <f t="shared" si="0"/>
        <v>8</v>
      </c>
      <c r="Z9" s="7">
        <f t="shared" si="0"/>
        <v>48</v>
      </c>
      <c r="AA9" s="7">
        <f t="shared" si="0"/>
        <v>48</v>
      </c>
      <c r="AB9" s="7">
        <f t="shared" si="0"/>
        <v>0</v>
      </c>
    </row>
    <row r="10" spans="1:29" ht="33" customHeight="1" thickBot="1">
      <c r="A10" s="4"/>
      <c r="B10" s="179" t="str">
        <f>'組合せ表Ｂ'!L9</f>
        <v>FCクォーレ</v>
      </c>
      <c r="C10" s="179"/>
      <c r="D10" s="179"/>
      <c r="E10" s="180"/>
      <c r="F10" s="175" t="str">
        <f>'組合せ表Ｂ'!L7</f>
        <v>多賀城FC</v>
      </c>
      <c r="G10" s="156"/>
      <c r="H10" s="156"/>
      <c r="I10" s="157"/>
      <c r="J10" s="175" t="str">
        <f>'組合せ表Ｂ'!L10</f>
        <v>館キッカーズ</v>
      </c>
      <c r="K10" s="156"/>
      <c r="L10" s="156"/>
      <c r="M10" s="157"/>
      <c r="N10" s="175" t="str">
        <f>'組合せ表Ｂ'!L8</f>
        <v>古川杉の子</v>
      </c>
      <c r="O10" s="156"/>
      <c r="P10" s="156"/>
      <c r="Q10" s="157"/>
      <c r="R10" s="175"/>
      <c r="S10" s="156"/>
      <c r="T10" s="156"/>
      <c r="U10" s="157"/>
      <c r="V10" s="62" t="s">
        <v>4</v>
      </c>
      <c r="W10" s="5" t="s">
        <v>5</v>
      </c>
      <c r="X10" s="5" t="s">
        <v>6</v>
      </c>
      <c r="Y10" s="5" t="s">
        <v>7</v>
      </c>
      <c r="Z10" s="5" t="s">
        <v>8</v>
      </c>
      <c r="AA10" s="5" t="s">
        <v>9</v>
      </c>
      <c r="AB10" s="5" t="s">
        <v>10</v>
      </c>
      <c r="AC10" s="6" t="s">
        <v>11</v>
      </c>
    </row>
    <row r="11" spans="1:29" ht="33" customHeight="1">
      <c r="A11" s="8" t="str">
        <f>B10</f>
        <v>FCクォーレ</v>
      </c>
      <c r="B11" s="162"/>
      <c r="C11" s="163"/>
      <c r="D11" s="163"/>
      <c r="E11" s="164"/>
      <c r="F11" s="13" t="s">
        <v>95</v>
      </c>
      <c r="G11" s="14">
        <f>'組合せ表Ｂ'!D18</f>
        <v>0</v>
      </c>
      <c r="H11" s="14" t="s">
        <v>16</v>
      </c>
      <c r="I11" s="25">
        <f>'組合せ表Ｂ'!F18</f>
        <v>6</v>
      </c>
      <c r="J11" s="13" t="s">
        <v>96</v>
      </c>
      <c r="K11" s="14">
        <f>'組合せ表Ｂ'!D16</f>
        <v>2</v>
      </c>
      <c r="L11" s="14" t="s">
        <v>16</v>
      </c>
      <c r="M11" s="25">
        <f>'組合せ表Ｂ'!F16</f>
        <v>0</v>
      </c>
      <c r="N11" s="13" t="s">
        <v>98</v>
      </c>
      <c r="O11" s="14">
        <f>'組合せ表Ｂ'!D6</f>
        <v>0</v>
      </c>
      <c r="P11" s="14" t="s">
        <v>16</v>
      </c>
      <c r="Q11" s="25">
        <f>'組合せ表Ｂ'!F6</f>
        <v>4</v>
      </c>
      <c r="R11" s="16"/>
      <c r="S11" s="16"/>
      <c r="T11" s="16"/>
      <c r="U11" s="26"/>
      <c r="V11" s="71">
        <f>SUM((W11*3)+(X11*1))</f>
        <v>3</v>
      </c>
      <c r="W11" s="72">
        <f>COUNTIF(B11:U11,"○")</f>
        <v>1</v>
      </c>
      <c r="X11" s="72">
        <f>COUNTIF(B11:U11,"△")</f>
        <v>0</v>
      </c>
      <c r="Y11" s="72">
        <f>COUNTIF(B11:U11,"●")</f>
        <v>2</v>
      </c>
      <c r="Z11" s="29">
        <f>SUM(C11,G11,K11,O11,S11)</f>
        <v>2</v>
      </c>
      <c r="AA11" s="29">
        <f>SUM(E11,I11,M11,Q11,U11)</f>
        <v>10</v>
      </c>
      <c r="AB11" s="72">
        <f>SUM(Z11-AA11)</f>
        <v>-8</v>
      </c>
      <c r="AC11" s="73">
        <v>3</v>
      </c>
    </row>
    <row r="12" spans="1:29" ht="33" customHeight="1">
      <c r="A12" s="9" t="str">
        <f>F10</f>
        <v>多賀城FC</v>
      </c>
      <c r="B12" s="15" t="s">
        <v>96</v>
      </c>
      <c r="C12" s="16">
        <f>I11</f>
        <v>6</v>
      </c>
      <c r="D12" s="16" t="s">
        <v>16</v>
      </c>
      <c r="E12" s="28">
        <f>G11</f>
        <v>0</v>
      </c>
      <c r="F12" s="172"/>
      <c r="G12" s="173"/>
      <c r="H12" s="173"/>
      <c r="I12" s="174"/>
      <c r="J12" s="19" t="s">
        <v>96</v>
      </c>
      <c r="K12" s="16">
        <f>'組合せ表Ｂ'!D7</f>
        <v>10</v>
      </c>
      <c r="L12" s="16" t="s">
        <v>16</v>
      </c>
      <c r="M12" s="26">
        <f>'組合せ表Ｂ'!F7</f>
        <v>0</v>
      </c>
      <c r="N12" s="19" t="s">
        <v>99</v>
      </c>
      <c r="O12" s="16">
        <f>'組合せ表Ｂ'!D15</f>
        <v>7</v>
      </c>
      <c r="P12" s="16" t="s">
        <v>16</v>
      </c>
      <c r="Q12" s="26">
        <f>'組合せ表Ｂ'!F15</f>
        <v>0</v>
      </c>
      <c r="R12" s="16"/>
      <c r="S12" s="16"/>
      <c r="T12" s="16"/>
      <c r="U12" s="26"/>
      <c r="V12" s="30">
        <f>SUM((W12*3)+(X12*1))</f>
        <v>9</v>
      </c>
      <c r="W12" s="31">
        <f>COUNTIF(B12:U12,"○")</f>
        <v>3</v>
      </c>
      <c r="X12" s="31">
        <f>COUNTIF(B12:U12,"△")</f>
        <v>0</v>
      </c>
      <c r="Y12" s="31">
        <f>COUNTIF(B12:U12,"●")</f>
        <v>0</v>
      </c>
      <c r="Z12" s="31">
        <f>SUM(C12,G12,K12,O12,S12)</f>
        <v>23</v>
      </c>
      <c r="AA12" s="31">
        <f>SUM(E12,I12,M12,Q12,U12)</f>
        <v>0</v>
      </c>
      <c r="AB12" s="31">
        <f>SUM(Z12-AA12)</f>
        <v>23</v>
      </c>
      <c r="AC12" s="60">
        <v>1</v>
      </c>
    </row>
    <row r="13" spans="1:29" ht="33" customHeight="1">
      <c r="A13" s="9" t="str">
        <f>J10</f>
        <v>館キッカーズ</v>
      </c>
      <c r="B13" s="15" t="s">
        <v>95</v>
      </c>
      <c r="C13" s="16">
        <f>M11</f>
        <v>0</v>
      </c>
      <c r="D13" s="16" t="s">
        <v>16</v>
      </c>
      <c r="E13" s="28">
        <f>K11</f>
        <v>2</v>
      </c>
      <c r="F13" s="16" t="s">
        <v>95</v>
      </c>
      <c r="G13" s="16">
        <f>M12</f>
        <v>0</v>
      </c>
      <c r="H13" s="16" t="s">
        <v>16</v>
      </c>
      <c r="I13" s="26">
        <f>K12</f>
        <v>10</v>
      </c>
      <c r="J13" s="172"/>
      <c r="K13" s="173"/>
      <c r="L13" s="173"/>
      <c r="M13" s="174"/>
      <c r="N13" s="18" t="s">
        <v>100</v>
      </c>
      <c r="O13" s="12">
        <f>'組合せ表Ｂ'!F19</f>
        <v>3</v>
      </c>
      <c r="P13" s="12" t="s">
        <v>16</v>
      </c>
      <c r="Q13" s="27">
        <f>'組合せ表Ｂ'!D19</f>
        <v>7</v>
      </c>
      <c r="R13" s="12"/>
      <c r="S13" s="16"/>
      <c r="T13" s="16"/>
      <c r="U13" s="26"/>
      <c r="V13" s="74">
        <f>SUM((W13*3)+(X13*1))</f>
        <v>0</v>
      </c>
      <c r="W13" s="75">
        <f>COUNTIF(B13:U13,"○")</f>
        <v>0</v>
      </c>
      <c r="X13" s="75">
        <f>COUNTIF(B13:U13,"△")</f>
        <v>0</v>
      </c>
      <c r="Y13" s="75">
        <f>COUNTIF(B13:U13,"●")</f>
        <v>3</v>
      </c>
      <c r="Z13" s="31">
        <f>SUM(C13,G13,K13,O13,S13)</f>
        <v>3</v>
      </c>
      <c r="AA13" s="31">
        <f>SUM(E13,I13,M13,Q13,U13)</f>
        <v>19</v>
      </c>
      <c r="AB13" s="75">
        <f>SUM(Z13-AA13)</f>
        <v>-16</v>
      </c>
      <c r="AC13" s="76">
        <v>4</v>
      </c>
    </row>
    <row r="14" spans="1:29" ht="33" customHeight="1" thickBot="1">
      <c r="A14" s="10" t="str">
        <f>N10</f>
        <v>古川杉の子</v>
      </c>
      <c r="B14" s="49" t="s">
        <v>96</v>
      </c>
      <c r="C14" s="53">
        <f>Q11</f>
        <v>4</v>
      </c>
      <c r="D14" s="53" t="s">
        <v>16</v>
      </c>
      <c r="E14" s="54">
        <f>O11</f>
        <v>0</v>
      </c>
      <c r="F14" s="59" t="s">
        <v>95</v>
      </c>
      <c r="G14" s="50">
        <f>Q12</f>
        <v>0</v>
      </c>
      <c r="H14" s="50" t="s">
        <v>16</v>
      </c>
      <c r="I14" s="51">
        <f>O12</f>
        <v>7</v>
      </c>
      <c r="J14" s="59" t="s">
        <v>96</v>
      </c>
      <c r="K14" s="50">
        <f>Q13</f>
        <v>7</v>
      </c>
      <c r="L14" s="50" t="s">
        <v>16</v>
      </c>
      <c r="M14" s="51">
        <f>O13</f>
        <v>3</v>
      </c>
      <c r="N14" s="176"/>
      <c r="O14" s="177"/>
      <c r="P14" s="177"/>
      <c r="Q14" s="178"/>
      <c r="R14" s="53"/>
      <c r="S14" s="146"/>
      <c r="T14" s="146"/>
      <c r="U14" s="147"/>
      <c r="V14" s="46">
        <f>SUM((W14*3)+(X14*1))</f>
        <v>6</v>
      </c>
      <c r="W14" s="47">
        <f>COUNTIF(B14:U14,"○")</f>
        <v>2</v>
      </c>
      <c r="X14" s="47">
        <f>COUNTIF(B14:U14,"△")</f>
        <v>0</v>
      </c>
      <c r="Y14" s="47">
        <f>COUNTIF(B14:U14,"●")</f>
        <v>1</v>
      </c>
      <c r="Z14" s="47">
        <f>SUM(C14,G14,K14,O14,S14)</f>
        <v>11</v>
      </c>
      <c r="AA14" s="47">
        <f>SUM(E14,I14,M14,Q14,U14)</f>
        <v>10</v>
      </c>
      <c r="AB14" s="47">
        <f>SUM(Z14-AA14)</f>
        <v>1</v>
      </c>
      <c r="AC14" s="61">
        <v>2</v>
      </c>
    </row>
    <row r="15" spans="2:28" ht="27" customHeight="1">
      <c r="B15" s="70"/>
      <c r="V15" s="7">
        <f aca="true" t="shared" si="1" ref="V15:AB15">SUM(V11:V14)</f>
        <v>18</v>
      </c>
      <c r="W15" s="7">
        <f t="shared" si="1"/>
        <v>6</v>
      </c>
      <c r="X15" s="7">
        <f t="shared" si="1"/>
        <v>0</v>
      </c>
      <c r="Y15" s="7">
        <f t="shared" si="1"/>
        <v>6</v>
      </c>
      <c r="Z15" s="7">
        <f t="shared" si="1"/>
        <v>39</v>
      </c>
      <c r="AA15" s="7">
        <f t="shared" si="1"/>
        <v>39</v>
      </c>
      <c r="AB15" s="7">
        <f t="shared" si="1"/>
        <v>0</v>
      </c>
    </row>
    <row r="16" spans="2:21" ht="27" customHeight="1">
      <c r="B16" s="171" t="s">
        <v>12</v>
      </c>
      <c r="C16" s="171"/>
      <c r="D16" s="171"/>
      <c r="E16" s="11"/>
      <c r="F16" s="171" t="s">
        <v>13</v>
      </c>
      <c r="G16" s="171"/>
      <c r="H16" s="171"/>
      <c r="I16" s="171"/>
      <c r="J16" s="171" t="s">
        <v>14</v>
      </c>
      <c r="K16" s="171"/>
      <c r="L16" s="171"/>
      <c r="M16" s="171"/>
      <c r="N16" s="171" t="s">
        <v>15</v>
      </c>
      <c r="O16" s="171"/>
      <c r="P16" s="171"/>
      <c r="Q16" s="171"/>
      <c r="R16" s="171"/>
      <c r="S16" s="171"/>
      <c r="T16" s="171"/>
      <c r="U16" s="171"/>
    </row>
  </sheetData>
  <sheetProtection/>
  <mergeCells count="27">
    <mergeCell ref="B11:E11"/>
    <mergeCell ref="B9:E9"/>
    <mergeCell ref="R8:U8"/>
    <mergeCell ref="R10:U10"/>
    <mergeCell ref="B10:E10"/>
    <mergeCell ref="N14:Q14"/>
    <mergeCell ref="F12:I12"/>
    <mergeCell ref="J13:M13"/>
    <mergeCell ref="J10:M10"/>
    <mergeCell ref="N10:Q10"/>
    <mergeCell ref="F5:I5"/>
    <mergeCell ref="J6:M6"/>
    <mergeCell ref="N7:Q7"/>
    <mergeCell ref="F10:I10"/>
    <mergeCell ref="B16:D16"/>
    <mergeCell ref="F16:I16"/>
    <mergeCell ref="J16:M16"/>
    <mergeCell ref="N16:U16"/>
    <mergeCell ref="B4:E4"/>
    <mergeCell ref="A1:AC1"/>
    <mergeCell ref="B3:E3"/>
    <mergeCell ref="F3:I3"/>
    <mergeCell ref="J3:M3"/>
    <mergeCell ref="N3:Q3"/>
    <mergeCell ref="V2:AB2"/>
    <mergeCell ref="R3:U3"/>
    <mergeCell ref="B2:E2"/>
  </mergeCells>
  <printOptions horizontalCentered="1"/>
  <pageMargins left="0.3937007874015748" right="0.2362204724409449" top="0.3937007874015748" bottom="0.5511811023622047" header="0.2755905511811024" footer="0.5118110236220472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85" zoomScaleNormal="85" zoomScaleSheetLayoutView="75" workbookViewId="0" topLeftCell="A1">
      <selection activeCell="I34" sqref="I34:J34"/>
    </sheetView>
  </sheetViews>
  <sheetFormatPr defaultColWidth="9.00390625" defaultRowHeight="13.5"/>
  <cols>
    <col min="1" max="1" width="4.125" style="1" customWidth="1"/>
    <col min="2" max="2" width="8.00390625" style="3" customWidth="1"/>
    <col min="3" max="3" width="18.625" style="63" customWidth="1"/>
    <col min="4" max="4" width="4.75390625" style="2" customWidth="1"/>
    <col min="5" max="5" width="4.00390625" style="1" customWidth="1"/>
    <col min="6" max="6" width="5.25390625" style="2" customWidth="1"/>
    <col min="7" max="7" width="18.625" style="63" customWidth="1"/>
    <col min="8" max="8" width="4.25390625" style="63" customWidth="1"/>
    <col min="9" max="10" width="11.625" style="63" customWidth="1"/>
    <col min="11" max="11" width="9.00390625" style="1" customWidth="1"/>
    <col min="12" max="12" width="7.25390625" style="1" customWidth="1"/>
    <col min="13" max="16384" width="9.00390625" style="1" customWidth="1"/>
  </cols>
  <sheetData>
    <row r="1" spans="1:12" s="20" customFormat="1" ht="37.5" customHeight="1">
      <c r="A1" s="182" t="s">
        <v>65</v>
      </c>
      <c r="B1" s="182"/>
      <c r="C1" s="182"/>
      <c r="D1" s="182"/>
      <c r="E1" s="182"/>
      <c r="F1" s="182"/>
      <c r="G1" s="182"/>
      <c r="H1" s="182"/>
      <c r="I1" s="182"/>
      <c r="J1" s="182"/>
      <c r="K1" s="57"/>
      <c r="L1" s="57"/>
    </row>
    <row r="2" spans="1:12" s="20" customFormat="1" ht="32.25" customHeight="1">
      <c r="A2" s="183" t="s">
        <v>52</v>
      </c>
      <c r="B2" s="183"/>
      <c r="C2" s="183"/>
      <c r="D2" s="183" t="s">
        <v>45</v>
      </c>
      <c r="E2" s="183"/>
      <c r="F2" s="183"/>
      <c r="G2" s="183"/>
      <c r="H2" s="90"/>
      <c r="I2" s="90"/>
      <c r="J2" s="90"/>
      <c r="K2" s="90"/>
      <c r="L2" s="57"/>
    </row>
    <row r="3" spans="1:12" s="20" customFormat="1" ht="32.25" customHeight="1">
      <c r="A3" s="183" t="s">
        <v>46</v>
      </c>
      <c r="B3" s="183"/>
      <c r="C3" s="102" t="s">
        <v>0</v>
      </c>
      <c r="D3" s="183" t="s">
        <v>51</v>
      </c>
      <c r="E3" s="183"/>
      <c r="F3" s="183"/>
      <c r="G3" s="102" t="s">
        <v>55</v>
      </c>
      <c r="H3" s="90"/>
      <c r="I3" s="90"/>
      <c r="J3" s="90"/>
      <c r="K3" s="90"/>
      <c r="L3" s="57"/>
    </row>
    <row r="4" spans="1:12" s="20" customFormat="1" ht="32.25" customHeight="1">
      <c r="A4" s="183" t="s">
        <v>48</v>
      </c>
      <c r="B4" s="183"/>
      <c r="C4" s="102" t="s">
        <v>57</v>
      </c>
      <c r="D4" s="183" t="s">
        <v>47</v>
      </c>
      <c r="E4" s="183"/>
      <c r="F4" s="183"/>
      <c r="G4" s="102" t="s">
        <v>101</v>
      </c>
      <c r="H4" s="101"/>
      <c r="I4" s="101"/>
      <c r="J4" s="90"/>
      <c r="K4" s="90"/>
      <c r="L4" s="57"/>
    </row>
    <row r="5" spans="1:12" s="41" customFormat="1" ht="32.25" customHeight="1">
      <c r="A5" s="183" t="s">
        <v>50</v>
      </c>
      <c r="B5" s="183"/>
      <c r="C5" s="102" t="s">
        <v>90</v>
      </c>
      <c r="D5" s="183" t="s">
        <v>49</v>
      </c>
      <c r="E5" s="183"/>
      <c r="F5" s="183"/>
      <c r="G5" s="102" t="s">
        <v>102</v>
      </c>
      <c r="H5" s="57"/>
      <c r="I5" s="57"/>
      <c r="J5" s="57"/>
      <c r="K5" s="57"/>
      <c r="L5" s="40"/>
    </row>
    <row r="6" spans="1:12" s="41" customFormat="1" ht="32.25" customHeight="1">
      <c r="A6" s="103" t="s">
        <v>44</v>
      </c>
      <c r="B6" s="181" t="s">
        <v>53</v>
      </c>
      <c r="C6" s="181"/>
      <c r="D6" s="181"/>
      <c r="E6" s="181"/>
      <c r="F6" s="181"/>
      <c r="G6" s="181"/>
      <c r="H6" s="181"/>
      <c r="I6" s="181"/>
      <c r="J6" s="181"/>
      <c r="K6" s="57"/>
      <c r="L6" s="40"/>
    </row>
    <row r="7" spans="1:12" s="41" customFormat="1" ht="32.25" customHeight="1">
      <c r="A7" s="57"/>
      <c r="B7" s="181" t="s">
        <v>106</v>
      </c>
      <c r="C7" s="181"/>
      <c r="D7" s="181"/>
      <c r="E7" s="181"/>
      <c r="F7" s="181"/>
      <c r="G7" s="181"/>
      <c r="H7" s="181"/>
      <c r="I7" s="181"/>
      <c r="J7" s="181"/>
      <c r="K7" s="57"/>
      <c r="L7" s="40"/>
    </row>
    <row r="8" spans="2:12" s="38" customFormat="1" ht="26.25" customHeight="1">
      <c r="B8" s="36" t="s">
        <v>38</v>
      </c>
      <c r="C8" s="67"/>
      <c r="D8" s="37"/>
      <c r="E8" s="37"/>
      <c r="F8" s="37"/>
      <c r="G8" s="67"/>
      <c r="H8" s="67"/>
      <c r="I8" s="69"/>
      <c r="J8" s="69"/>
      <c r="K8" s="37"/>
      <c r="L8" s="36"/>
    </row>
    <row r="9" spans="2:12" s="38" customFormat="1" ht="20.25" customHeight="1">
      <c r="B9" s="36"/>
      <c r="C9" s="67"/>
      <c r="D9" s="37"/>
      <c r="E9" s="37"/>
      <c r="F9" s="37"/>
      <c r="G9" s="67"/>
      <c r="H9" s="67"/>
      <c r="I9" s="103" t="s">
        <v>75</v>
      </c>
      <c r="J9" s="103"/>
      <c r="K9" s="37"/>
      <c r="L9" s="36"/>
    </row>
    <row r="10" spans="1:12" s="38" customFormat="1" ht="32.25" customHeight="1">
      <c r="A10" s="184" t="s">
        <v>29</v>
      </c>
      <c r="B10" s="185">
        <v>0.4166666666666667</v>
      </c>
      <c r="C10" s="85" t="s">
        <v>40</v>
      </c>
      <c r="D10" s="89"/>
      <c r="E10" s="32"/>
      <c r="F10" s="88"/>
      <c r="G10" s="85" t="s">
        <v>27</v>
      </c>
      <c r="H10" s="186"/>
      <c r="I10" s="85" t="s">
        <v>28</v>
      </c>
      <c r="J10" s="154"/>
      <c r="K10" s="24"/>
      <c r="L10" s="23"/>
    </row>
    <row r="11" spans="1:12" s="38" customFormat="1" ht="32.25" customHeight="1">
      <c r="A11" s="184"/>
      <c r="B11" s="185"/>
      <c r="C11" s="86" t="str">
        <f>G3</f>
        <v>多賀城FC</v>
      </c>
      <c r="D11" s="89">
        <v>5</v>
      </c>
      <c r="E11" s="32" t="s">
        <v>33</v>
      </c>
      <c r="F11" s="88">
        <v>1</v>
      </c>
      <c r="G11" s="86" t="str">
        <f>G5</f>
        <v>ＦＣクォーレ</v>
      </c>
      <c r="H11" s="186"/>
      <c r="I11" s="86" t="str">
        <f>C4</f>
        <v>古川杉の子</v>
      </c>
      <c r="J11" s="154"/>
      <c r="K11" s="33"/>
      <c r="L11" s="35"/>
    </row>
    <row r="12" spans="2:12" s="38" customFormat="1" ht="15" customHeight="1">
      <c r="B12" s="84"/>
      <c r="C12" s="32"/>
      <c r="D12" s="56"/>
      <c r="E12" s="32"/>
      <c r="F12" s="56"/>
      <c r="G12" s="32"/>
      <c r="H12" s="32"/>
      <c r="I12" s="32"/>
      <c r="J12" s="32"/>
      <c r="K12" s="33"/>
      <c r="L12" s="35"/>
    </row>
    <row r="13" spans="1:12" s="38" customFormat="1" ht="33" customHeight="1">
      <c r="A13" s="184" t="s">
        <v>30</v>
      </c>
      <c r="B13" s="185">
        <v>0.4583333333333333</v>
      </c>
      <c r="C13" s="85" t="s">
        <v>43</v>
      </c>
      <c r="D13" s="89"/>
      <c r="E13" s="32"/>
      <c r="F13" s="88"/>
      <c r="G13" s="85" t="s">
        <v>39</v>
      </c>
      <c r="H13" s="186"/>
      <c r="I13" s="85" t="s">
        <v>86</v>
      </c>
      <c r="J13" s="154"/>
      <c r="K13" s="24"/>
      <c r="L13" s="23"/>
    </row>
    <row r="14" spans="1:12" s="38" customFormat="1" ht="33" customHeight="1">
      <c r="A14" s="184"/>
      <c r="B14" s="185"/>
      <c r="C14" s="86" t="str">
        <f>C3</f>
        <v>塩釜ＦＣ</v>
      </c>
      <c r="D14" s="89">
        <v>1</v>
      </c>
      <c r="E14" s="32" t="s">
        <v>33</v>
      </c>
      <c r="F14" s="88">
        <v>0</v>
      </c>
      <c r="G14" s="86" t="str">
        <f>C5</f>
        <v>利府グランディ</v>
      </c>
      <c r="H14" s="186"/>
      <c r="I14" s="86" t="str">
        <f>G5</f>
        <v>ＦＣクォーレ</v>
      </c>
      <c r="J14" s="154"/>
      <c r="K14" s="33"/>
      <c r="L14" s="35"/>
    </row>
    <row r="15" spans="2:12" s="38" customFormat="1" ht="15" customHeight="1">
      <c r="B15" s="84"/>
      <c r="C15" s="32"/>
      <c r="D15" s="44"/>
      <c r="E15" s="32"/>
      <c r="F15" s="44"/>
      <c r="G15" s="32"/>
      <c r="H15" s="32"/>
      <c r="I15" s="32"/>
      <c r="J15" s="32"/>
      <c r="K15" s="33"/>
      <c r="L15" s="36"/>
    </row>
    <row r="16" spans="1:12" s="38" customFormat="1" ht="33" customHeight="1">
      <c r="A16" s="184" t="s">
        <v>31</v>
      </c>
      <c r="B16" s="185">
        <v>0.5</v>
      </c>
      <c r="C16" s="85" t="s">
        <v>41</v>
      </c>
      <c r="D16" s="89"/>
      <c r="E16" s="32"/>
      <c r="F16" s="88"/>
      <c r="G16" s="85" t="s">
        <v>27</v>
      </c>
      <c r="H16" s="186"/>
      <c r="I16" s="85" t="s">
        <v>26</v>
      </c>
      <c r="J16" s="154"/>
      <c r="K16" s="24"/>
      <c r="L16" s="23"/>
    </row>
    <row r="17" spans="1:12" s="38" customFormat="1" ht="33" customHeight="1">
      <c r="A17" s="184"/>
      <c r="B17" s="185"/>
      <c r="C17" s="86" t="str">
        <f>G4</f>
        <v>なかのＦＣ</v>
      </c>
      <c r="D17" s="89">
        <v>4</v>
      </c>
      <c r="E17" s="32" t="s">
        <v>33</v>
      </c>
      <c r="F17" s="88">
        <v>0</v>
      </c>
      <c r="G17" s="86" t="str">
        <f>G5</f>
        <v>ＦＣクォーレ</v>
      </c>
      <c r="H17" s="186"/>
      <c r="I17" s="86" t="str">
        <f>C3</f>
        <v>塩釜ＦＣ</v>
      </c>
      <c r="J17" s="154"/>
      <c r="K17" s="33"/>
      <c r="L17" s="35"/>
    </row>
    <row r="18" ht="15" customHeight="1">
      <c r="J18" s="155"/>
    </row>
    <row r="19" spans="1:12" s="38" customFormat="1" ht="33" customHeight="1">
      <c r="A19" s="184" t="s">
        <v>32</v>
      </c>
      <c r="B19" s="185">
        <v>0.5416666666666666</v>
      </c>
      <c r="C19" s="85" t="s">
        <v>42</v>
      </c>
      <c r="D19" s="89"/>
      <c r="E19" s="32"/>
      <c r="F19" s="88"/>
      <c r="G19" s="85" t="s">
        <v>39</v>
      </c>
      <c r="H19" s="186"/>
      <c r="I19" s="85" t="s">
        <v>41</v>
      </c>
      <c r="J19" s="154"/>
      <c r="K19" s="24"/>
      <c r="L19" s="23"/>
    </row>
    <row r="20" spans="1:12" s="38" customFormat="1" ht="33" customHeight="1">
      <c r="A20" s="184"/>
      <c r="B20" s="185"/>
      <c r="C20" s="86" t="str">
        <f>C4</f>
        <v>古川杉の子</v>
      </c>
      <c r="D20" s="89">
        <v>5</v>
      </c>
      <c r="E20" s="32" t="s">
        <v>33</v>
      </c>
      <c r="F20" s="88">
        <v>0</v>
      </c>
      <c r="G20" s="86" t="str">
        <f>C5</f>
        <v>利府グランディ</v>
      </c>
      <c r="H20" s="186"/>
      <c r="I20" s="86" t="str">
        <f>G4</f>
        <v>なかのＦＣ</v>
      </c>
      <c r="J20" s="154"/>
      <c r="K20" s="33"/>
      <c r="L20" s="35"/>
    </row>
    <row r="21" ht="15" customHeight="1">
      <c r="J21" s="155"/>
    </row>
    <row r="22" spans="1:12" s="38" customFormat="1" ht="33" customHeight="1">
      <c r="A22" s="184" t="s">
        <v>36</v>
      </c>
      <c r="B22" s="185">
        <v>0.5833333333333334</v>
      </c>
      <c r="C22" s="85" t="s">
        <v>41</v>
      </c>
      <c r="D22" s="89"/>
      <c r="E22" s="32"/>
      <c r="F22" s="88"/>
      <c r="G22" s="85" t="s">
        <v>40</v>
      </c>
      <c r="H22" s="186"/>
      <c r="I22" s="85" t="s">
        <v>39</v>
      </c>
      <c r="J22" s="154"/>
      <c r="K22" s="24"/>
      <c r="L22" s="23"/>
    </row>
    <row r="23" spans="1:12" s="38" customFormat="1" ht="33" customHeight="1">
      <c r="A23" s="184"/>
      <c r="B23" s="185"/>
      <c r="C23" s="86" t="str">
        <f>G4</f>
        <v>なかのＦＣ</v>
      </c>
      <c r="D23" s="89">
        <v>1</v>
      </c>
      <c r="E23" s="32" t="s">
        <v>33</v>
      </c>
      <c r="F23" s="88">
        <v>3</v>
      </c>
      <c r="G23" s="86" t="str">
        <f>G3</f>
        <v>多賀城FC</v>
      </c>
      <c r="H23" s="186"/>
      <c r="I23" s="86" t="str">
        <f>C5</f>
        <v>利府グランディ</v>
      </c>
      <c r="J23" s="154"/>
      <c r="K23" s="33"/>
      <c r="L23" s="35"/>
    </row>
    <row r="24" ht="15" customHeight="1">
      <c r="J24" s="155"/>
    </row>
    <row r="25" spans="1:12" s="38" customFormat="1" ht="33" customHeight="1">
      <c r="A25" s="184" t="s">
        <v>37</v>
      </c>
      <c r="B25" s="185">
        <v>0.625</v>
      </c>
      <c r="C25" s="85" t="s">
        <v>42</v>
      </c>
      <c r="D25" s="89"/>
      <c r="E25" s="32"/>
      <c r="F25" s="88"/>
      <c r="G25" s="85" t="s">
        <v>43</v>
      </c>
      <c r="H25" s="186"/>
      <c r="I25" s="85" t="s">
        <v>40</v>
      </c>
      <c r="J25" s="154"/>
      <c r="K25" s="24"/>
      <c r="L25" s="23"/>
    </row>
    <row r="26" spans="1:12" s="38" customFormat="1" ht="33" customHeight="1">
      <c r="A26" s="184"/>
      <c r="B26" s="185"/>
      <c r="C26" s="86" t="str">
        <f>C4</f>
        <v>古川杉の子</v>
      </c>
      <c r="D26" s="89">
        <v>1</v>
      </c>
      <c r="E26" s="32" t="s">
        <v>33</v>
      </c>
      <c r="F26" s="88">
        <v>4</v>
      </c>
      <c r="G26" s="86" t="str">
        <f>C3</f>
        <v>塩釜ＦＣ</v>
      </c>
      <c r="H26" s="186"/>
      <c r="I26" s="86" t="str">
        <f>G3</f>
        <v>多賀城FC</v>
      </c>
      <c r="J26" s="154"/>
      <c r="K26" s="33"/>
      <c r="L26" s="35"/>
    </row>
    <row r="27" ht="30" customHeight="1"/>
    <row r="28" ht="30" customHeight="1"/>
    <row r="29" ht="30" customHeight="1"/>
    <row r="30" ht="30" customHeight="1"/>
  </sheetData>
  <sheetProtection/>
  <mergeCells count="29">
    <mergeCell ref="H19:H20"/>
    <mergeCell ref="A10:A11"/>
    <mergeCell ref="A13:A14"/>
    <mergeCell ref="A16:A17"/>
    <mergeCell ref="A19:A20"/>
    <mergeCell ref="B13:B14"/>
    <mergeCell ref="H13:H14"/>
    <mergeCell ref="B16:B17"/>
    <mergeCell ref="H16:H17"/>
    <mergeCell ref="A25:A26"/>
    <mergeCell ref="B25:B26"/>
    <mergeCell ref="H25:H26"/>
    <mergeCell ref="D5:F5"/>
    <mergeCell ref="B10:B11"/>
    <mergeCell ref="H10:H11"/>
    <mergeCell ref="A22:A23"/>
    <mergeCell ref="B22:B23"/>
    <mergeCell ref="H22:H23"/>
    <mergeCell ref="B19:B20"/>
    <mergeCell ref="B7:J7"/>
    <mergeCell ref="A1:J1"/>
    <mergeCell ref="B6:J6"/>
    <mergeCell ref="D2:G2"/>
    <mergeCell ref="D3:F3"/>
    <mergeCell ref="D4:F4"/>
    <mergeCell ref="A4:B4"/>
    <mergeCell ref="A5:B5"/>
    <mergeCell ref="A3:B3"/>
    <mergeCell ref="A2:C2"/>
  </mergeCells>
  <printOptions/>
  <pageMargins left="0.68" right="0.28" top="0.68" bottom="0.43" header="0.52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showGridLines="0" tabSelected="1" zoomScale="75" zoomScaleNormal="75" zoomScaleSheetLayoutView="70" workbookViewId="0" topLeftCell="A1">
      <selection activeCell="A1" sqref="A1:U1"/>
    </sheetView>
  </sheetViews>
  <sheetFormatPr defaultColWidth="9.00390625" defaultRowHeight="35.25" customHeight="1"/>
  <cols>
    <col min="1" max="1" width="16.375" style="7" customWidth="1"/>
    <col min="2" max="13" width="4.25390625" style="7" customWidth="1"/>
    <col min="14" max="14" width="6.125" style="7" customWidth="1"/>
    <col min="15" max="21" width="5.50390625" style="7" customWidth="1"/>
    <col min="22" max="16384" width="9.00390625" style="7" customWidth="1"/>
  </cols>
  <sheetData>
    <row r="1" spans="1:21" ht="45" customHeight="1">
      <c r="A1" s="203" t="s">
        <v>66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35.25" customHeight="1" thickBot="1">
      <c r="A2" s="126"/>
      <c r="B2" s="204" t="s">
        <v>22</v>
      </c>
      <c r="C2" s="204"/>
      <c r="D2" s="204"/>
      <c r="E2" s="204"/>
      <c r="F2" s="139"/>
      <c r="G2" s="139"/>
      <c r="H2" s="139"/>
      <c r="I2" s="139"/>
      <c r="J2" s="139"/>
      <c r="K2" s="139"/>
      <c r="L2" s="139"/>
      <c r="M2" s="139"/>
      <c r="N2" s="169"/>
      <c r="O2" s="169"/>
      <c r="P2" s="169"/>
      <c r="Q2" s="169"/>
      <c r="R2" s="169"/>
      <c r="S2" s="169"/>
      <c r="T2" s="169"/>
      <c r="U2" s="139"/>
    </row>
    <row r="3" spans="1:21" s="133" customFormat="1" ht="41.25" customHeight="1" thickBot="1">
      <c r="A3" s="129"/>
      <c r="B3" s="190" t="str">
        <f>'代表決定戦'!C3</f>
        <v>塩釜ＦＣ</v>
      </c>
      <c r="C3" s="191"/>
      <c r="D3" s="191"/>
      <c r="E3" s="192"/>
      <c r="F3" s="190" t="str">
        <f>'代表決定戦'!C4</f>
        <v>古川杉の子</v>
      </c>
      <c r="G3" s="191"/>
      <c r="H3" s="191"/>
      <c r="I3" s="191"/>
      <c r="J3" s="190" t="str">
        <f>'代表決定戦'!C5</f>
        <v>利府グランディ</v>
      </c>
      <c r="K3" s="191"/>
      <c r="L3" s="191"/>
      <c r="M3" s="192"/>
      <c r="N3" s="130" t="s">
        <v>4</v>
      </c>
      <c r="O3" s="131" t="s">
        <v>5</v>
      </c>
      <c r="P3" s="131" t="s">
        <v>6</v>
      </c>
      <c r="Q3" s="131" t="s">
        <v>7</v>
      </c>
      <c r="R3" s="131" t="s">
        <v>8</v>
      </c>
      <c r="S3" s="131" t="s">
        <v>9</v>
      </c>
      <c r="T3" s="131" t="s">
        <v>10</v>
      </c>
      <c r="U3" s="132" t="s">
        <v>11</v>
      </c>
    </row>
    <row r="4" spans="1:21" s="133" customFormat="1" ht="41.25" customHeight="1">
      <c r="A4" s="134" t="str">
        <f>B3</f>
        <v>塩釜ＦＣ</v>
      </c>
      <c r="B4" s="193"/>
      <c r="C4" s="194"/>
      <c r="D4" s="194"/>
      <c r="E4" s="195"/>
      <c r="F4" s="104" t="s">
        <v>104</v>
      </c>
      <c r="G4" s="105">
        <f>'代表決定戦'!F26</f>
        <v>4</v>
      </c>
      <c r="H4" s="105" t="s">
        <v>54</v>
      </c>
      <c r="I4" s="106">
        <f>'代表決定戦'!D26</f>
        <v>1</v>
      </c>
      <c r="J4" s="104" t="s">
        <v>104</v>
      </c>
      <c r="K4" s="105">
        <f>'代表決定戦'!D14</f>
        <v>1</v>
      </c>
      <c r="L4" s="105" t="s">
        <v>54</v>
      </c>
      <c r="M4" s="106">
        <f>'代表決定戦'!F14</f>
        <v>0</v>
      </c>
      <c r="N4" s="107">
        <f>SUM((O4*3)+(P4*1))</f>
        <v>6</v>
      </c>
      <c r="O4" s="108">
        <f>COUNTIF(B4:M4,"○")</f>
        <v>2</v>
      </c>
      <c r="P4" s="108">
        <f>COUNTIF(B4:M4,"△")</f>
        <v>0</v>
      </c>
      <c r="Q4" s="108">
        <f>COUNTIF(B4:M4,"●")</f>
        <v>0</v>
      </c>
      <c r="R4" s="109">
        <f>SUM(C4,G4,K4)</f>
        <v>5</v>
      </c>
      <c r="S4" s="109">
        <f>SUM(E4,I4,M4)</f>
        <v>1</v>
      </c>
      <c r="T4" s="108">
        <f>SUM(R4-S4)</f>
        <v>4</v>
      </c>
      <c r="U4" s="110">
        <v>1</v>
      </c>
    </row>
    <row r="5" spans="1:21" s="133" customFormat="1" ht="41.25" customHeight="1">
      <c r="A5" s="135" t="str">
        <f>F3</f>
        <v>古川杉の子</v>
      </c>
      <c r="B5" s="111" t="s">
        <v>105</v>
      </c>
      <c r="C5" s="112">
        <f>I4</f>
        <v>1</v>
      </c>
      <c r="D5" s="112" t="s">
        <v>54</v>
      </c>
      <c r="E5" s="113">
        <f>G4</f>
        <v>4</v>
      </c>
      <c r="F5" s="196"/>
      <c r="G5" s="197"/>
      <c r="H5" s="197"/>
      <c r="I5" s="198"/>
      <c r="J5" s="114" t="s">
        <v>104</v>
      </c>
      <c r="K5" s="112">
        <f>'代表決定戦'!D20</f>
        <v>5</v>
      </c>
      <c r="L5" s="112" t="s">
        <v>54</v>
      </c>
      <c r="M5" s="113">
        <f>'代表決定戦'!F20</f>
        <v>0</v>
      </c>
      <c r="N5" s="115">
        <f>SUM((O5*3)+(P5*1))</f>
        <v>3</v>
      </c>
      <c r="O5" s="116">
        <f>COUNTIF(B5:M5,"○")</f>
        <v>1</v>
      </c>
      <c r="P5" s="116">
        <f>COUNTIF(B5:M5,"△")</f>
        <v>0</v>
      </c>
      <c r="Q5" s="116">
        <f>COUNTIF(B5:M5,"●")</f>
        <v>1</v>
      </c>
      <c r="R5" s="116">
        <f>SUM(C5,G5,K5)</f>
        <v>6</v>
      </c>
      <c r="S5" s="116">
        <f>SUM(E5,I5,M5)</f>
        <v>4</v>
      </c>
      <c r="T5" s="116">
        <f>SUM(R5-S5)</f>
        <v>2</v>
      </c>
      <c r="U5" s="117">
        <v>2</v>
      </c>
    </row>
    <row r="6" spans="1:21" s="133" customFormat="1" ht="41.25" customHeight="1" thickBot="1">
      <c r="A6" s="118" t="str">
        <f>J3</f>
        <v>利府グランディ</v>
      </c>
      <c r="B6" s="118" t="s">
        <v>105</v>
      </c>
      <c r="C6" s="119">
        <f>M4</f>
        <v>0</v>
      </c>
      <c r="D6" s="119" t="s">
        <v>54</v>
      </c>
      <c r="E6" s="120">
        <f>K4</f>
        <v>1</v>
      </c>
      <c r="F6" s="121" t="s">
        <v>105</v>
      </c>
      <c r="G6" s="119">
        <f>M5</f>
        <v>0</v>
      </c>
      <c r="H6" s="119" t="s">
        <v>54</v>
      </c>
      <c r="I6" s="120">
        <f>K5</f>
        <v>5</v>
      </c>
      <c r="J6" s="199"/>
      <c r="K6" s="200"/>
      <c r="L6" s="200"/>
      <c r="M6" s="201"/>
      <c r="N6" s="122">
        <f>SUM((O6*3)+(P6*1))</f>
        <v>0</v>
      </c>
      <c r="O6" s="123">
        <f>COUNTIF(B6:M6,"○")</f>
        <v>0</v>
      </c>
      <c r="P6" s="123">
        <f>COUNTIF(B6:M6,"△")</f>
        <v>0</v>
      </c>
      <c r="Q6" s="123">
        <f>COUNTIF(B6:M6,"●")</f>
        <v>2</v>
      </c>
      <c r="R6" s="124">
        <f>SUM(C6,G6,K6)</f>
        <v>0</v>
      </c>
      <c r="S6" s="124">
        <f>SUM(E6,I6,M6)</f>
        <v>6</v>
      </c>
      <c r="T6" s="123">
        <f>SUM(R6-S6)</f>
        <v>-6</v>
      </c>
      <c r="U6" s="125">
        <v>3</v>
      </c>
    </row>
    <row r="7" spans="2:20" s="133" customFormat="1" ht="41.25" customHeight="1" thickBot="1">
      <c r="B7" s="202" t="s">
        <v>23</v>
      </c>
      <c r="C7" s="202"/>
      <c r="D7" s="202"/>
      <c r="E7" s="202"/>
      <c r="N7" s="133">
        <f aca="true" t="shared" si="0" ref="N7:T7">SUM(N4:N6)</f>
        <v>9</v>
      </c>
      <c r="O7" s="133">
        <f t="shared" si="0"/>
        <v>3</v>
      </c>
      <c r="P7" s="133">
        <f t="shared" si="0"/>
        <v>0</v>
      </c>
      <c r="Q7" s="133">
        <f t="shared" si="0"/>
        <v>3</v>
      </c>
      <c r="R7" s="133">
        <f t="shared" si="0"/>
        <v>11</v>
      </c>
      <c r="S7" s="133">
        <f t="shared" si="0"/>
        <v>11</v>
      </c>
      <c r="T7" s="133">
        <f t="shared" si="0"/>
        <v>0</v>
      </c>
    </row>
    <row r="8" spans="1:21" s="133" customFormat="1" ht="41.25" customHeight="1" thickBot="1">
      <c r="A8" s="129"/>
      <c r="B8" s="188" t="str">
        <f>'代表決定戦'!G3</f>
        <v>多賀城FC</v>
      </c>
      <c r="C8" s="188"/>
      <c r="D8" s="188"/>
      <c r="E8" s="189"/>
      <c r="F8" s="190" t="str">
        <f>'代表決定戦'!G4</f>
        <v>なかのＦＣ</v>
      </c>
      <c r="G8" s="191"/>
      <c r="H8" s="191"/>
      <c r="I8" s="192"/>
      <c r="J8" s="190" t="str">
        <f>'代表決定戦'!G5</f>
        <v>ＦＣクォーレ</v>
      </c>
      <c r="K8" s="191"/>
      <c r="L8" s="191"/>
      <c r="M8" s="192"/>
      <c r="N8" s="130" t="s">
        <v>4</v>
      </c>
      <c r="O8" s="131" t="s">
        <v>5</v>
      </c>
      <c r="P8" s="131" t="s">
        <v>6</v>
      </c>
      <c r="Q8" s="131" t="s">
        <v>7</v>
      </c>
      <c r="R8" s="131" t="s">
        <v>8</v>
      </c>
      <c r="S8" s="131" t="s">
        <v>9</v>
      </c>
      <c r="T8" s="131" t="s">
        <v>10</v>
      </c>
      <c r="U8" s="132" t="s">
        <v>11</v>
      </c>
    </row>
    <row r="9" spans="1:21" s="133" customFormat="1" ht="41.25" customHeight="1">
      <c r="A9" s="111" t="str">
        <f>B8</f>
        <v>多賀城FC</v>
      </c>
      <c r="B9" s="193"/>
      <c r="C9" s="194"/>
      <c r="D9" s="194"/>
      <c r="E9" s="195"/>
      <c r="F9" s="104" t="s">
        <v>104</v>
      </c>
      <c r="G9" s="105">
        <f>'代表決定戦'!F23</f>
        <v>3</v>
      </c>
      <c r="H9" s="105" t="s">
        <v>54</v>
      </c>
      <c r="I9" s="106">
        <f>'代表決定戦'!D23</f>
        <v>1</v>
      </c>
      <c r="J9" s="104" t="s">
        <v>104</v>
      </c>
      <c r="K9" s="105">
        <f>'代表決定戦'!D11</f>
        <v>5</v>
      </c>
      <c r="L9" s="105" t="s">
        <v>54</v>
      </c>
      <c r="M9" s="106">
        <f>'代表決定戦'!F11</f>
        <v>1</v>
      </c>
      <c r="N9" s="107">
        <f>SUM((O9*3)+(P9*1))</f>
        <v>6</v>
      </c>
      <c r="O9" s="108">
        <f>COUNTIF(B9:M9,"○")</f>
        <v>2</v>
      </c>
      <c r="P9" s="108">
        <f>COUNTIF(B9:M9,"△")</f>
        <v>0</v>
      </c>
      <c r="Q9" s="108">
        <f>COUNTIF(B9:M9,"●")</f>
        <v>0</v>
      </c>
      <c r="R9" s="109">
        <f>SUM(C9,G9,K9)</f>
        <v>8</v>
      </c>
      <c r="S9" s="109">
        <f>SUM(E9,I9,M9)</f>
        <v>2</v>
      </c>
      <c r="T9" s="108">
        <f>SUM(R9-S9)</f>
        <v>6</v>
      </c>
      <c r="U9" s="110">
        <v>1</v>
      </c>
    </row>
    <row r="10" spans="1:21" s="133" customFormat="1" ht="41.25" customHeight="1">
      <c r="A10" s="134" t="str">
        <f>F8</f>
        <v>なかのＦＣ</v>
      </c>
      <c r="B10" s="111" t="s">
        <v>105</v>
      </c>
      <c r="C10" s="112">
        <f>I9</f>
        <v>1</v>
      </c>
      <c r="D10" s="112" t="s">
        <v>54</v>
      </c>
      <c r="E10" s="127">
        <f>G9</f>
        <v>3</v>
      </c>
      <c r="F10" s="196"/>
      <c r="G10" s="197"/>
      <c r="H10" s="197"/>
      <c r="I10" s="198"/>
      <c r="J10" s="114" t="s">
        <v>104</v>
      </c>
      <c r="K10" s="112">
        <f>'代表決定戦'!D17</f>
        <v>4</v>
      </c>
      <c r="L10" s="112" t="s">
        <v>54</v>
      </c>
      <c r="M10" s="113">
        <f>'代表決定戦'!F17</f>
        <v>0</v>
      </c>
      <c r="N10" s="115">
        <f>SUM((O10*3)+(P10*1))</f>
        <v>3</v>
      </c>
      <c r="O10" s="116">
        <f>COUNTIF(B10:M10,"○")</f>
        <v>1</v>
      </c>
      <c r="P10" s="116">
        <f>COUNTIF(B10:M10,"△")</f>
        <v>0</v>
      </c>
      <c r="Q10" s="116">
        <f>COUNTIF(B10:M10,"●")</f>
        <v>1</v>
      </c>
      <c r="R10" s="116">
        <f>SUM(C10,G10,K10)</f>
        <v>5</v>
      </c>
      <c r="S10" s="116">
        <f>SUM(E10,I10,M10)</f>
        <v>3</v>
      </c>
      <c r="T10" s="116">
        <f>SUM(R10-S10)</f>
        <v>2</v>
      </c>
      <c r="U10" s="117">
        <v>2</v>
      </c>
    </row>
    <row r="11" spans="1:21" s="133" customFormat="1" ht="41.25" customHeight="1" thickBot="1">
      <c r="A11" s="136" t="str">
        <f>J8</f>
        <v>ＦＣクォーレ</v>
      </c>
      <c r="B11" s="118" t="s">
        <v>105</v>
      </c>
      <c r="C11" s="119">
        <f>M9</f>
        <v>1</v>
      </c>
      <c r="D11" s="119" t="s">
        <v>54</v>
      </c>
      <c r="E11" s="128">
        <f>K9</f>
        <v>5</v>
      </c>
      <c r="F11" s="119" t="s">
        <v>105</v>
      </c>
      <c r="G11" s="119">
        <f>M10</f>
        <v>0</v>
      </c>
      <c r="H11" s="119" t="s">
        <v>54</v>
      </c>
      <c r="I11" s="120">
        <f>K10</f>
        <v>4</v>
      </c>
      <c r="J11" s="199"/>
      <c r="K11" s="200"/>
      <c r="L11" s="200"/>
      <c r="M11" s="201"/>
      <c r="N11" s="122">
        <f>SUM((O11*3)+(P11*1))</f>
        <v>0</v>
      </c>
      <c r="O11" s="123">
        <f>COUNTIF(B11:M11,"○")</f>
        <v>0</v>
      </c>
      <c r="P11" s="123">
        <f>COUNTIF(B11:M11,"△")</f>
        <v>0</v>
      </c>
      <c r="Q11" s="123">
        <f>COUNTIF(B11:M11,"●")</f>
        <v>2</v>
      </c>
      <c r="R11" s="124">
        <f>SUM(C11,G11,K11)</f>
        <v>1</v>
      </c>
      <c r="S11" s="124">
        <f>SUM(E11,I11,M11)</f>
        <v>9</v>
      </c>
      <c r="T11" s="123">
        <f>SUM(R11-S11)</f>
        <v>-8</v>
      </c>
      <c r="U11" s="125">
        <v>3</v>
      </c>
    </row>
    <row r="12" spans="2:20" s="133" customFormat="1" ht="27" customHeight="1">
      <c r="B12" s="137"/>
      <c r="N12" s="133">
        <f aca="true" t="shared" si="1" ref="N12:T12">SUM(N9:N11)</f>
        <v>9</v>
      </c>
      <c r="O12" s="133">
        <f t="shared" si="1"/>
        <v>3</v>
      </c>
      <c r="P12" s="133">
        <f t="shared" si="1"/>
        <v>0</v>
      </c>
      <c r="Q12" s="133">
        <f t="shared" si="1"/>
        <v>3</v>
      </c>
      <c r="R12" s="133">
        <f t="shared" si="1"/>
        <v>14</v>
      </c>
      <c r="S12" s="133">
        <f t="shared" si="1"/>
        <v>14</v>
      </c>
      <c r="T12" s="133">
        <f t="shared" si="1"/>
        <v>0</v>
      </c>
    </row>
    <row r="13" spans="2:13" s="133" customFormat="1" ht="27" customHeight="1">
      <c r="B13" s="187" t="s">
        <v>12</v>
      </c>
      <c r="C13" s="187"/>
      <c r="D13" s="187"/>
      <c r="E13" s="138"/>
      <c r="F13" s="187" t="s">
        <v>13</v>
      </c>
      <c r="G13" s="187"/>
      <c r="H13" s="187"/>
      <c r="I13" s="187"/>
      <c r="J13" s="187" t="s">
        <v>14</v>
      </c>
      <c r="K13" s="187"/>
      <c r="L13" s="187"/>
      <c r="M13" s="187"/>
    </row>
  </sheetData>
  <sheetProtection/>
  <mergeCells count="19">
    <mergeCell ref="B7:E7"/>
    <mergeCell ref="F5:I5"/>
    <mergeCell ref="B4:E4"/>
    <mergeCell ref="A1:U1"/>
    <mergeCell ref="B3:E3"/>
    <mergeCell ref="F3:I3"/>
    <mergeCell ref="J3:M3"/>
    <mergeCell ref="N2:T2"/>
    <mergeCell ref="B2:E2"/>
    <mergeCell ref="J6:M6"/>
    <mergeCell ref="B13:D13"/>
    <mergeCell ref="F13:I13"/>
    <mergeCell ref="J13:M13"/>
    <mergeCell ref="B8:E8"/>
    <mergeCell ref="F8:I8"/>
    <mergeCell ref="B9:E9"/>
    <mergeCell ref="F10:I10"/>
    <mergeCell ref="J11:M11"/>
    <mergeCell ref="J8:M8"/>
  </mergeCells>
  <printOptions horizontalCentered="1"/>
  <pageMargins left="0.3937007874015748" right="0.2362204724409449" top="0.68" bottom="0.5511811023622047" header="0.2755905511811024" footer="0.5118110236220472"/>
  <pageSetup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="85" zoomScaleNormal="85" zoomScaleSheetLayoutView="75" workbookViewId="0" topLeftCell="A13">
      <selection activeCell="I34" sqref="I34:J34"/>
    </sheetView>
  </sheetViews>
  <sheetFormatPr defaultColWidth="9.00390625" defaultRowHeight="13.5"/>
  <cols>
    <col min="1" max="1" width="5.625" style="1" customWidth="1"/>
    <col min="2" max="2" width="7.375" style="3" customWidth="1"/>
    <col min="3" max="3" width="15.625" style="63" customWidth="1"/>
    <col min="4" max="4" width="4.75390625" style="2" customWidth="1"/>
    <col min="5" max="5" width="4.00390625" style="1" customWidth="1"/>
    <col min="6" max="6" width="5.25390625" style="2" customWidth="1"/>
    <col min="7" max="7" width="15.625" style="63" customWidth="1"/>
    <col min="8" max="8" width="7.50390625" style="63" customWidth="1"/>
    <col min="9" max="9" width="9.25390625" style="63" customWidth="1"/>
    <col min="10" max="10" width="14.75390625" style="63" customWidth="1"/>
    <col min="11" max="16384" width="9.00390625" style="1" customWidth="1"/>
  </cols>
  <sheetData>
    <row r="1" spans="1:10" s="20" customFormat="1" ht="27.75" customHeight="1">
      <c r="A1" s="159" t="s">
        <v>103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20" customFormat="1" ht="17.25" customHeight="1">
      <c r="A2" s="159"/>
      <c r="B2" s="159"/>
      <c r="C2" s="90"/>
      <c r="D2" s="90"/>
      <c r="E2" s="90"/>
      <c r="F2" s="90"/>
      <c r="G2" s="90"/>
      <c r="H2" s="90"/>
      <c r="I2" s="90"/>
      <c r="J2" s="90"/>
    </row>
    <row r="3" spans="1:10" s="20" customFormat="1" ht="26.25" customHeight="1">
      <c r="A3" s="209" t="s">
        <v>22</v>
      </c>
      <c r="B3" s="209"/>
      <c r="C3" s="102" t="s">
        <v>0</v>
      </c>
      <c r="D3" s="183" t="s">
        <v>88</v>
      </c>
      <c r="E3" s="183"/>
      <c r="F3" s="183"/>
      <c r="G3" s="102" t="s">
        <v>89</v>
      </c>
      <c r="H3" s="183" t="s">
        <v>17</v>
      </c>
      <c r="I3" s="183"/>
      <c r="J3" s="102" t="s">
        <v>90</v>
      </c>
    </row>
    <row r="4" spans="1:10" s="20" customFormat="1" ht="26.25" customHeight="1">
      <c r="A4" s="209" t="s">
        <v>23</v>
      </c>
      <c r="B4" s="209"/>
      <c r="C4" s="102" t="s">
        <v>55</v>
      </c>
      <c r="D4" s="183" t="s">
        <v>57</v>
      </c>
      <c r="E4" s="183"/>
      <c r="F4" s="183"/>
      <c r="G4" s="102" t="s">
        <v>91</v>
      </c>
      <c r="H4" s="183" t="s">
        <v>56</v>
      </c>
      <c r="I4" s="183"/>
      <c r="J4" s="102"/>
    </row>
    <row r="5" spans="2:10" s="41" customFormat="1" ht="12.75" customHeight="1">
      <c r="B5" s="39"/>
      <c r="C5" s="66"/>
      <c r="D5" s="40"/>
      <c r="E5" s="40"/>
      <c r="F5" s="40"/>
      <c r="G5" s="66"/>
      <c r="H5" s="66"/>
      <c r="I5" s="66"/>
      <c r="J5" s="66"/>
    </row>
    <row r="6" spans="2:10" s="44" customFormat="1" ht="21.75" customHeight="1">
      <c r="B6" s="208" t="s">
        <v>85</v>
      </c>
      <c r="C6" s="208"/>
      <c r="D6" s="56"/>
      <c r="E6" s="56"/>
      <c r="F6" s="56"/>
      <c r="G6" s="56"/>
      <c r="H6" s="56"/>
      <c r="I6" s="56"/>
      <c r="J6" s="56"/>
    </row>
    <row r="7" spans="2:10" s="38" customFormat="1" ht="24" customHeight="1">
      <c r="B7" s="36" t="s">
        <v>76</v>
      </c>
      <c r="C7" s="67"/>
      <c r="D7" s="37"/>
      <c r="E7" s="37"/>
      <c r="F7" s="37"/>
      <c r="G7" s="67"/>
      <c r="H7" s="67"/>
      <c r="I7" s="69"/>
      <c r="J7" s="69"/>
    </row>
    <row r="8" spans="2:10" s="38" customFormat="1" ht="18.75" customHeight="1">
      <c r="B8" s="36"/>
      <c r="C8" s="67"/>
      <c r="D8" s="37"/>
      <c r="E8" s="37"/>
      <c r="F8" s="37"/>
      <c r="G8" s="67"/>
      <c r="H8" s="67"/>
      <c r="I8" s="207" t="s">
        <v>75</v>
      </c>
      <c r="J8" s="207"/>
    </row>
    <row r="9" spans="2:10" s="38" customFormat="1" ht="20.25" customHeight="1">
      <c r="B9" s="87">
        <v>0.3958333333333333</v>
      </c>
      <c r="C9" s="83" t="str">
        <f>C3</f>
        <v>塩釜ＦＣ</v>
      </c>
      <c r="D9" s="56">
        <v>1</v>
      </c>
      <c r="E9" s="32" t="s">
        <v>34</v>
      </c>
      <c r="F9" s="56">
        <v>0</v>
      </c>
      <c r="G9" s="152" t="str">
        <f>H3</f>
        <v>マリソル松島</v>
      </c>
      <c r="H9" s="32"/>
      <c r="I9" s="205" t="str">
        <f>J3</f>
        <v>利府グランディ</v>
      </c>
      <c r="J9" s="205"/>
    </row>
    <row r="10" spans="2:10" s="38" customFormat="1" ht="20.25" customHeight="1">
      <c r="B10" s="84">
        <v>0.4375</v>
      </c>
      <c r="C10" s="152" t="str">
        <f>D3</f>
        <v>高砂ＳＳ</v>
      </c>
      <c r="D10" s="56">
        <v>2</v>
      </c>
      <c r="E10" s="32" t="s">
        <v>34</v>
      </c>
      <c r="F10" s="56">
        <v>5</v>
      </c>
      <c r="G10" s="152" t="str">
        <f>J3</f>
        <v>利府グランディ</v>
      </c>
      <c r="H10" s="32"/>
      <c r="I10" s="205" t="str">
        <f>C3</f>
        <v>塩釜ＦＣ</v>
      </c>
      <c r="J10" s="205"/>
    </row>
    <row r="11" spans="2:10" s="38" customFormat="1" ht="20.25" customHeight="1">
      <c r="B11" s="84">
        <v>0.4791666666666667</v>
      </c>
      <c r="C11" s="83" t="str">
        <f>C3</f>
        <v>塩釜ＦＣ</v>
      </c>
      <c r="D11" s="56">
        <v>3</v>
      </c>
      <c r="E11" s="32" t="s">
        <v>34</v>
      </c>
      <c r="F11" s="56">
        <v>0</v>
      </c>
      <c r="G11" s="152" t="str">
        <f>G3</f>
        <v>中野ＦＣ</v>
      </c>
      <c r="H11" s="32"/>
      <c r="I11" s="205" t="str">
        <f>D3</f>
        <v>高砂ＳＳ</v>
      </c>
      <c r="J11" s="205"/>
    </row>
    <row r="12" spans="2:10" s="38" customFormat="1" ht="20.25" customHeight="1">
      <c r="B12" s="84">
        <v>0.5208333333333334</v>
      </c>
      <c r="C12" s="152" t="str">
        <f>H3</f>
        <v>マリソル松島</v>
      </c>
      <c r="D12" s="44">
        <v>2</v>
      </c>
      <c r="E12" s="32" t="s">
        <v>34</v>
      </c>
      <c r="F12" s="44">
        <v>1</v>
      </c>
      <c r="G12" s="152" t="str">
        <f>D3</f>
        <v>高砂ＳＳ</v>
      </c>
      <c r="H12" s="32"/>
      <c r="I12" s="205" t="str">
        <f>G3</f>
        <v>中野ＦＣ</v>
      </c>
      <c r="J12" s="205"/>
    </row>
    <row r="13" spans="2:10" s="38" customFormat="1" ht="20.25" customHeight="1">
      <c r="B13" s="84">
        <v>0.5625</v>
      </c>
      <c r="C13" s="152" t="str">
        <f>J3</f>
        <v>利府グランディ</v>
      </c>
      <c r="D13" s="44">
        <v>2</v>
      </c>
      <c r="E13" s="32" t="s">
        <v>34</v>
      </c>
      <c r="F13" s="44">
        <v>3</v>
      </c>
      <c r="G13" s="152" t="str">
        <f>G3</f>
        <v>中野ＦＣ</v>
      </c>
      <c r="H13" s="32"/>
      <c r="I13" s="205" t="str">
        <f>H3</f>
        <v>マリソル松島</v>
      </c>
      <c r="J13" s="205"/>
    </row>
    <row r="14" spans="2:10" s="38" customFormat="1" ht="13.5" customHeight="1">
      <c r="B14" s="84"/>
      <c r="H14" s="32"/>
      <c r="I14" s="24"/>
      <c r="J14" s="24"/>
    </row>
    <row r="15" spans="2:10" s="38" customFormat="1" ht="9.75" customHeight="1">
      <c r="B15" s="48"/>
      <c r="C15" s="68"/>
      <c r="G15" s="68"/>
      <c r="H15" s="68"/>
      <c r="I15" s="68"/>
      <c r="J15" s="68"/>
    </row>
    <row r="16" spans="2:10" s="38" customFormat="1" ht="24" customHeight="1">
      <c r="B16" s="36" t="s">
        <v>77</v>
      </c>
      <c r="C16" s="67"/>
      <c r="D16" s="37"/>
      <c r="E16" s="37"/>
      <c r="F16" s="37"/>
      <c r="G16" s="67"/>
      <c r="H16" s="67"/>
      <c r="I16" s="67"/>
      <c r="J16" s="68"/>
    </row>
    <row r="17" spans="2:10" s="38" customFormat="1" ht="20.25" customHeight="1">
      <c r="B17" s="87">
        <v>0.4166666666666667</v>
      </c>
      <c r="C17" s="152" t="str">
        <f>H3</f>
        <v>マリソル松島</v>
      </c>
      <c r="D17" s="56">
        <v>0</v>
      </c>
      <c r="E17" s="32" t="s">
        <v>34</v>
      </c>
      <c r="F17" s="56">
        <v>5</v>
      </c>
      <c r="G17" s="152" t="str">
        <f>G3</f>
        <v>中野ＦＣ</v>
      </c>
      <c r="H17" s="32"/>
      <c r="I17" s="205" t="str">
        <f>C3</f>
        <v>塩釜ＦＣ</v>
      </c>
      <c r="J17" s="205"/>
    </row>
    <row r="18" spans="2:10" s="38" customFormat="1" ht="20.25" customHeight="1">
      <c r="B18" s="84">
        <v>0.4583333333333333</v>
      </c>
      <c r="C18" s="83" t="str">
        <f>C3</f>
        <v>塩釜ＦＣ</v>
      </c>
      <c r="D18" s="56">
        <v>7</v>
      </c>
      <c r="E18" s="32" t="s">
        <v>34</v>
      </c>
      <c r="F18" s="56">
        <v>0</v>
      </c>
      <c r="G18" s="152" t="str">
        <f>J3</f>
        <v>利府グランディ</v>
      </c>
      <c r="H18" s="32"/>
      <c r="I18" s="205" t="str">
        <f>G3</f>
        <v>中野ＦＣ</v>
      </c>
      <c r="J18" s="205"/>
    </row>
    <row r="19" spans="2:10" ht="20.25" customHeight="1">
      <c r="B19" s="84">
        <v>0.5</v>
      </c>
      <c r="C19" s="152" t="str">
        <f>D3</f>
        <v>高砂ＳＳ</v>
      </c>
      <c r="D19" s="56">
        <v>3</v>
      </c>
      <c r="E19" s="32" t="s">
        <v>34</v>
      </c>
      <c r="F19" s="56">
        <v>4</v>
      </c>
      <c r="G19" s="152" t="str">
        <f>G3</f>
        <v>中野ＦＣ</v>
      </c>
      <c r="H19" s="32"/>
      <c r="I19" s="205" t="str">
        <f>J3</f>
        <v>利府グランディ</v>
      </c>
      <c r="J19" s="205"/>
    </row>
    <row r="20" spans="2:10" ht="20.25" customHeight="1">
      <c r="B20" s="84">
        <v>0.5416666666666666</v>
      </c>
      <c r="C20" s="152" t="str">
        <f>H3</f>
        <v>マリソル松島</v>
      </c>
      <c r="D20" s="56">
        <v>1</v>
      </c>
      <c r="E20" s="32" t="s">
        <v>34</v>
      </c>
      <c r="F20" s="56">
        <v>2</v>
      </c>
      <c r="G20" s="152" t="str">
        <f>J3</f>
        <v>利府グランディ</v>
      </c>
      <c r="H20" s="32"/>
      <c r="I20" s="205" t="str">
        <f>D3</f>
        <v>高砂ＳＳ</v>
      </c>
      <c r="J20" s="205"/>
    </row>
    <row r="21" spans="2:10" ht="20.25" customHeight="1">
      <c r="B21" s="84">
        <v>0.5833333333333334</v>
      </c>
      <c r="C21" s="83" t="str">
        <f>C3</f>
        <v>塩釜ＦＣ</v>
      </c>
      <c r="D21" s="56">
        <v>6</v>
      </c>
      <c r="E21" s="32" t="s">
        <v>34</v>
      </c>
      <c r="F21" s="56">
        <v>1</v>
      </c>
      <c r="G21" s="152" t="str">
        <f>D3</f>
        <v>高砂ＳＳ</v>
      </c>
      <c r="H21" s="32"/>
      <c r="I21" s="205" t="str">
        <f>H3</f>
        <v>マリソル松島</v>
      </c>
      <c r="J21" s="205"/>
    </row>
    <row r="22" spans="2:10" ht="24" customHeight="1">
      <c r="B22" s="84"/>
      <c r="C22" s="83"/>
      <c r="D22" s="56"/>
      <c r="E22" s="32"/>
      <c r="F22" s="56"/>
      <c r="G22" s="83"/>
      <c r="H22" s="32"/>
      <c r="I22" s="24"/>
      <c r="J22" s="24"/>
    </row>
    <row r="23" spans="2:10" ht="22.5" customHeight="1">
      <c r="B23" s="208" t="s">
        <v>23</v>
      </c>
      <c r="C23" s="208"/>
      <c r="D23" s="56"/>
      <c r="E23" s="56"/>
      <c r="F23" s="56"/>
      <c r="G23" s="56"/>
      <c r="H23" s="56"/>
      <c r="I23" s="79"/>
      <c r="J23" s="79"/>
    </row>
    <row r="24" spans="2:10" ht="24" customHeight="1">
      <c r="B24" s="36" t="s">
        <v>84</v>
      </c>
      <c r="C24" s="37"/>
      <c r="D24" s="37"/>
      <c r="E24" s="37"/>
      <c r="F24" s="37"/>
      <c r="G24" s="37"/>
      <c r="H24" s="37"/>
      <c r="I24" s="77"/>
      <c r="J24" s="98"/>
    </row>
    <row r="25" spans="2:10" ht="13.5" customHeight="1">
      <c r="B25" s="36"/>
      <c r="C25" s="37"/>
      <c r="D25" s="37"/>
      <c r="E25" s="37"/>
      <c r="F25" s="37"/>
      <c r="G25" s="37"/>
      <c r="H25" s="37"/>
      <c r="I25" s="32"/>
      <c r="J25" s="103"/>
    </row>
    <row r="26" spans="2:10" ht="20.25" customHeight="1">
      <c r="B26" s="87">
        <v>0.6041666666666666</v>
      </c>
      <c r="C26" s="152" t="str">
        <f>G4</f>
        <v>ＦＣクォーレ</v>
      </c>
      <c r="D26" s="44">
        <v>0</v>
      </c>
      <c r="E26" s="32" t="s">
        <v>34</v>
      </c>
      <c r="F26" s="44">
        <v>4</v>
      </c>
      <c r="G26" s="152" t="str">
        <f>D4</f>
        <v>古川杉の子</v>
      </c>
      <c r="H26" s="32"/>
      <c r="I26" s="205" t="str">
        <f>G27</f>
        <v>館キッカーズ</v>
      </c>
      <c r="J26" s="205"/>
    </row>
    <row r="27" spans="2:10" ht="20.25" customHeight="1">
      <c r="B27" s="87">
        <v>0.6458333333333334</v>
      </c>
      <c r="C27" s="83" t="str">
        <f>C4</f>
        <v>多賀城FC</v>
      </c>
      <c r="D27" s="56">
        <v>10</v>
      </c>
      <c r="E27" s="32" t="s">
        <v>34</v>
      </c>
      <c r="F27" s="56">
        <v>0</v>
      </c>
      <c r="G27" s="152" t="str">
        <f>H4</f>
        <v>館キッカーズ</v>
      </c>
      <c r="H27" s="32"/>
      <c r="I27" s="205" t="str">
        <f>G26</f>
        <v>古川杉の子</v>
      </c>
      <c r="J27" s="205"/>
    </row>
    <row r="28" spans="2:10" ht="8.25" customHeight="1">
      <c r="B28" s="84"/>
      <c r="C28" s="83"/>
      <c r="D28" s="56"/>
      <c r="E28" s="32"/>
      <c r="F28" s="56"/>
      <c r="G28" s="83"/>
      <c r="H28" s="32"/>
      <c r="I28" s="24"/>
      <c r="J28" s="24"/>
    </row>
    <row r="29" spans="2:10" ht="24" customHeight="1">
      <c r="B29" s="36" t="s">
        <v>79</v>
      </c>
      <c r="C29" s="38"/>
      <c r="D29" s="38"/>
      <c r="E29" s="38"/>
      <c r="F29" s="38"/>
      <c r="G29" s="38"/>
      <c r="H29" s="32"/>
      <c r="I29" s="103"/>
      <c r="J29" s="24"/>
    </row>
    <row r="30" spans="2:10" ht="20.25" customHeight="1">
      <c r="B30" s="87">
        <v>0.4166666666666667</v>
      </c>
      <c r="C30" s="83" t="str">
        <f>C27</f>
        <v>多賀城FC</v>
      </c>
      <c r="D30" s="56">
        <v>7</v>
      </c>
      <c r="E30" s="32" t="s">
        <v>34</v>
      </c>
      <c r="F30" s="56">
        <v>0</v>
      </c>
      <c r="G30" s="152" t="str">
        <f>G26</f>
        <v>古川杉の子</v>
      </c>
      <c r="H30" s="32"/>
      <c r="I30" s="206" t="str">
        <f>C26</f>
        <v>ＦＣクォーレ</v>
      </c>
      <c r="J30" s="206"/>
    </row>
    <row r="31" spans="2:10" ht="20.25" customHeight="1">
      <c r="B31" s="87">
        <v>0.4583333333333333</v>
      </c>
      <c r="C31" s="152" t="str">
        <f>C26</f>
        <v>ＦＣクォーレ</v>
      </c>
      <c r="D31" s="56">
        <v>2</v>
      </c>
      <c r="E31" s="32" t="s">
        <v>34</v>
      </c>
      <c r="F31" s="56">
        <v>0</v>
      </c>
      <c r="G31" s="152" t="str">
        <f>G27</f>
        <v>館キッカーズ</v>
      </c>
      <c r="H31" s="32"/>
      <c r="I31" s="205" t="str">
        <f>C27</f>
        <v>多賀城FC</v>
      </c>
      <c r="J31" s="205"/>
    </row>
    <row r="32" spans="2:10" ht="20.25" customHeight="1">
      <c r="B32" s="87">
        <v>0.5</v>
      </c>
      <c r="C32" s="153"/>
      <c r="D32" s="1"/>
      <c r="F32" s="1"/>
      <c r="G32" s="1"/>
      <c r="H32" s="1"/>
      <c r="I32" s="1"/>
      <c r="J32" s="24"/>
    </row>
    <row r="33" spans="2:10" ht="20.25" customHeight="1">
      <c r="B33" s="84">
        <v>0.5416666666666666</v>
      </c>
      <c r="C33" s="152" t="str">
        <f>C26</f>
        <v>ＦＣクォーレ</v>
      </c>
      <c r="D33" s="56">
        <v>0</v>
      </c>
      <c r="E33" s="32" t="s">
        <v>34</v>
      </c>
      <c r="F33" s="56">
        <v>6</v>
      </c>
      <c r="G33" s="83" t="str">
        <f>C27</f>
        <v>多賀城FC</v>
      </c>
      <c r="H33" s="32"/>
      <c r="I33" s="205" t="str">
        <f>G30</f>
        <v>古川杉の子</v>
      </c>
      <c r="J33" s="205"/>
    </row>
    <row r="34" spans="2:10" ht="20.25" customHeight="1">
      <c r="B34" s="84">
        <v>0.5833333333333334</v>
      </c>
      <c r="C34" s="152" t="str">
        <f>G26</f>
        <v>古川杉の子</v>
      </c>
      <c r="D34" s="56">
        <v>7</v>
      </c>
      <c r="E34" s="32" t="s">
        <v>34</v>
      </c>
      <c r="F34" s="56">
        <v>3</v>
      </c>
      <c r="G34" s="152" t="str">
        <f>G27</f>
        <v>館キッカーズ</v>
      </c>
      <c r="H34" s="32"/>
      <c r="I34" s="205" t="str">
        <f>C26</f>
        <v>ＦＣクォーレ</v>
      </c>
      <c r="J34" s="205"/>
    </row>
    <row r="36" spans="1:10" ht="23.25" customHeight="1">
      <c r="A36" s="45" t="s">
        <v>74</v>
      </c>
      <c r="B36" s="38"/>
      <c r="C36" s="37"/>
      <c r="D36" s="37"/>
      <c r="E36" s="37"/>
      <c r="F36" s="37"/>
      <c r="G36" s="37"/>
      <c r="H36" s="37"/>
      <c r="I36" s="77"/>
      <c r="J36" s="77"/>
    </row>
    <row r="37" spans="1:10" ht="23.25" customHeight="1">
      <c r="A37" s="45" t="s">
        <v>92</v>
      </c>
      <c r="B37" s="38"/>
      <c r="C37" s="37"/>
      <c r="D37" s="37"/>
      <c r="E37" s="37"/>
      <c r="F37" s="37"/>
      <c r="G37" s="37"/>
      <c r="H37" s="37"/>
      <c r="I37" s="77"/>
      <c r="J37" s="77"/>
    </row>
    <row r="38" spans="1:10" ht="23.25" customHeight="1">
      <c r="A38" s="45" t="s">
        <v>1</v>
      </c>
      <c r="B38" s="38"/>
      <c r="C38" s="24"/>
      <c r="D38" s="32"/>
      <c r="E38" s="33"/>
      <c r="F38" s="32"/>
      <c r="G38" s="24"/>
      <c r="H38" s="34"/>
      <c r="I38" s="24"/>
      <c r="J38" s="24"/>
    </row>
    <row r="39" spans="1:10" ht="23.25" customHeight="1">
      <c r="A39" s="45" t="s">
        <v>2</v>
      </c>
      <c r="B39" s="38"/>
      <c r="C39" s="24"/>
      <c r="D39" s="32"/>
      <c r="E39" s="33"/>
      <c r="F39" s="32"/>
      <c r="G39" s="24"/>
      <c r="H39" s="34"/>
      <c r="I39" s="24"/>
      <c r="J39" s="24"/>
    </row>
    <row r="40" spans="1:10" ht="23.25" customHeight="1">
      <c r="A40" s="45" t="s">
        <v>19</v>
      </c>
      <c r="B40" s="38"/>
      <c r="C40" s="24"/>
      <c r="D40" s="32"/>
      <c r="E40" s="33"/>
      <c r="F40" s="32"/>
      <c r="G40" s="24"/>
      <c r="H40" s="34"/>
      <c r="I40" s="24"/>
      <c r="J40" s="24"/>
    </row>
    <row r="41" spans="1:10" ht="23.25" customHeight="1">
      <c r="A41" s="45" t="s">
        <v>25</v>
      </c>
      <c r="B41" s="38"/>
      <c r="C41" s="24"/>
      <c r="D41" s="32"/>
      <c r="E41" s="33"/>
      <c r="F41" s="32"/>
      <c r="G41" s="24"/>
      <c r="H41" s="34"/>
      <c r="I41" s="24"/>
      <c r="J41" s="81"/>
    </row>
    <row r="42" ht="24" customHeight="1"/>
    <row r="43" ht="24" customHeight="1"/>
    <row r="44" ht="24" customHeight="1">
      <c r="I44" s="143"/>
    </row>
    <row r="45" ht="24" customHeight="1"/>
    <row r="46" ht="24" customHeight="1"/>
    <row r="47" ht="24" customHeight="1"/>
    <row r="48" ht="24" customHeight="1">
      <c r="I48" s="143"/>
    </row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</sheetData>
  <sheetProtection/>
  <mergeCells count="27">
    <mergeCell ref="B6:C6"/>
    <mergeCell ref="A1:J1"/>
    <mergeCell ref="B23:C23"/>
    <mergeCell ref="A2:B2"/>
    <mergeCell ref="A3:B3"/>
    <mergeCell ref="A4:B4"/>
    <mergeCell ref="D3:F3"/>
    <mergeCell ref="D4:F4"/>
    <mergeCell ref="H3:I3"/>
    <mergeCell ref="H4:I4"/>
    <mergeCell ref="I8:J8"/>
    <mergeCell ref="I9:J9"/>
    <mergeCell ref="I10:J10"/>
    <mergeCell ref="I11:J11"/>
    <mergeCell ref="I12:J12"/>
    <mergeCell ref="I13:J13"/>
    <mergeCell ref="I17:J17"/>
    <mergeCell ref="I18:J18"/>
    <mergeCell ref="I19:J19"/>
    <mergeCell ref="I20:J20"/>
    <mergeCell ref="I21:J21"/>
    <mergeCell ref="I26:J26"/>
    <mergeCell ref="I34:J34"/>
    <mergeCell ref="I27:J27"/>
    <mergeCell ref="I30:J30"/>
    <mergeCell ref="I31:J31"/>
    <mergeCell ref="I33:J33"/>
  </mergeCells>
  <printOptions/>
  <pageMargins left="0.41" right="0.55" top="0.51" bottom="0.43" header="0.31" footer="0.3"/>
  <pageSetup horizontalDpi="300" verticalDpi="300" orientation="portrait" paperSize="9" r:id="rId1"/>
  <ignoredErrors>
    <ignoredError sqref="C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繁夫</dc:creator>
  <cp:keywords/>
  <dc:description/>
  <cp:lastModifiedBy>k2</cp:lastModifiedBy>
  <cp:lastPrinted>2008-11-03T07:45:35Z</cp:lastPrinted>
  <dcterms:created xsi:type="dcterms:W3CDTF">2001-06-24T12:52:26Z</dcterms:created>
  <dcterms:modified xsi:type="dcterms:W3CDTF">2008-11-04T00:32:10Z</dcterms:modified>
  <cp:category/>
  <cp:version/>
  <cp:contentType/>
  <cp:contentStatus/>
</cp:coreProperties>
</file>